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640" activeTab="1"/>
  </bookViews>
  <sheets>
    <sheet name="ТЭ" sheetId="1" r:id="rId1"/>
    <sheet name="ГВС" sheetId="2" r:id="rId2"/>
    <sheet name="Ст-ть ОФ ТЭ" sheetId="3" r:id="rId3"/>
    <sheet name="Осн.потреб.хар-ки ТЭ" sheetId="4" r:id="rId4"/>
    <sheet name="Осн.потреб.хар-ки ГВС" sheetId="5" r:id="rId5"/>
    <sheet name="ИП" sheetId="6" r:id="rId6"/>
    <sheet name="Тех.воз-ть доступа ТЭ" sheetId="7" r:id="rId7"/>
    <sheet name="Тех.воз-ть доступа ГВС" sheetId="8" r:id="rId8"/>
    <sheet name="По договорам" sheetId="9" r:id="rId9"/>
  </sheets>
  <externalReferences>
    <externalReference r:id="rId12"/>
  </externalReferences>
  <definedNames>
    <definedName name="БазовыйПериод">'[1]Заголовок'!$B$15</definedName>
    <definedName name="_xlnm.Print_Titles" localSheetId="1">'ГВС'!$8:$9</definedName>
    <definedName name="_xlnm.Print_Titles" localSheetId="0">'ТЭ'!$8:$10</definedName>
    <definedName name="_xlnm.Print_Area" localSheetId="1">'ГВС'!$A$1:$E$47</definedName>
    <definedName name="_xlnm.Print_Area" localSheetId="0">'ТЭ'!$A$1:$D$82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<sst xmlns="http://schemas.openxmlformats.org/spreadsheetml/2006/main" count="610" uniqueCount="354">
  <si>
    <t>2.1.</t>
  </si>
  <si>
    <t>2.2.1.</t>
  </si>
  <si>
    <t>2.2.2.</t>
  </si>
  <si>
    <t>2.2.3.</t>
  </si>
  <si>
    <t xml:space="preserve">Информация об основных показателях финансово - хозяйственной деятельности </t>
  </si>
  <si>
    <t>наименование филиала</t>
  </si>
  <si>
    <t>№№</t>
  </si>
  <si>
    <t>Показатели</t>
  </si>
  <si>
    <t>Ед.изм.</t>
  </si>
  <si>
    <t>Производство и передача тепловой энергии</t>
  </si>
  <si>
    <t>тыс. руб.</t>
  </si>
  <si>
    <t>Себестоимость производства продукции</t>
  </si>
  <si>
    <t>в том числе:</t>
  </si>
  <si>
    <t>Расходы на покупаемую тепловую энергию (мощность)</t>
  </si>
  <si>
    <t xml:space="preserve">2.2. </t>
  </si>
  <si>
    <t>Расходы на топливо</t>
  </si>
  <si>
    <t xml:space="preserve">Расходы на газ </t>
  </si>
  <si>
    <t xml:space="preserve"> - расход натурального топлива</t>
  </si>
  <si>
    <t>тыс. куб.м.</t>
  </si>
  <si>
    <t xml:space="preserve"> - цена натурального топлива</t>
  </si>
  <si>
    <t>руб./тыс. куб.м.</t>
  </si>
  <si>
    <t xml:space="preserve"> - способ приобретения</t>
  </si>
  <si>
    <t xml:space="preserve">Расходы на мазут </t>
  </si>
  <si>
    <t>тонн</t>
  </si>
  <si>
    <t>руб./т</t>
  </si>
  <si>
    <t>Расходы на уголь</t>
  </si>
  <si>
    <t>2.2.4.</t>
  </si>
  <si>
    <t>Расходы на торф</t>
  </si>
  <si>
    <t>2.2.5.</t>
  </si>
  <si>
    <t>Расходы на прочие виды топлива (указать)</t>
  </si>
  <si>
    <t>2.3.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</si>
  <si>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</si>
  <si>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2.3.1.</t>
  </si>
  <si>
    <t>Средневзвешенная стоимость 1 кВтч.</t>
  </si>
  <si>
    <t>руб./кВтч</t>
  </si>
  <si>
    <t>2.3.2.</t>
  </si>
  <si>
    <t>Объем приобретения электрической энергии</t>
  </si>
  <si>
    <t>тыс. кВтч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</si>
  <si>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</si>
  <si>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</si>
  <si>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</si>
  <si>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</si>
  <si>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</si>
  <si>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</si>
  <si>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</si>
  <si>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от оплаты труда основного производственного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</si>
  <si>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</si>
  <si>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</si>
  <si>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</si>
  <si>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в технологическом процессе</t>
  </si>
  <si>
    <t>2.10.</t>
  </si>
  <si>
    <t>Общепроизводственные (цеховые) расходы</t>
  </si>
  <si>
    <t>2.10.1.</t>
  </si>
  <si>
    <t xml:space="preserve">Расходы на оплату труда </t>
  </si>
  <si>
    <t>2.10.2.</t>
  </si>
  <si>
    <t xml:space="preserve">Отчисления на социальные нужды </t>
  </si>
  <si>
    <t xml:space="preserve">2.11. </t>
  </si>
  <si>
    <t>Общехозяйственные (управленческие) расходы</t>
  </si>
  <si>
    <t>2.11.1.</t>
  </si>
  <si>
    <t>2.11.2.</t>
  </si>
  <si>
    <t>2.12.</t>
  </si>
  <si>
    <t>Расходы на ремонт (капитальный и текущий) основных производственных средств</t>
  </si>
  <si>
    <t>2.13.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</si>
  <si>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</si>
  <si>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Установленная тепловая мощность</t>
  </si>
  <si>
    <t>Гкал/ч</t>
  </si>
  <si>
    <t xml:space="preserve">Присоединенная нагрузка </t>
  </si>
  <si>
    <t>Объем вырабатываемой тепловой энергии</t>
  </si>
  <si>
    <t>тыс. Гкал</t>
  </si>
  <si>
    <t>Объем покупаемой тепловой энергии</t>
  </si>
  <si>
    <t xml:space="preserve">Объем тепловой энергии, отпускаемой потребителям </t>
  </si>
  <si>
    <t>По приборам учета</t>
  </si>
  <si>
    <t>По нормативам потребления (расчетным методом)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</si>
  <si>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</si>
  <si>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</si>
  <si>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</si>
  <si>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</si>
  <si>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</si>
  <si>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>Количество тепловых пунктов</t>
  </si>
  <si>
    <t>штук</t>
  </si>
  <si>
    <t>Количество котельных</t>
  </si>
  <si>
    <t xml:space="preserve">Удельный расход условного топлива на единицу тепловой энергии, отпускаемой в тепловую сеть </t>
  </si>
  <si>
    <t>кг.у.т./Гкал</t>
  </si>
  <si>
    <t>Удельный расход электрической энергии на единицу тепловой энергии, отпускаемой в тепловую сеть</t>
  </si>
  <si>
    <t>тыс. кВт.ч./Гкал</t>
  </si>
  <si>
    <t>Удельный расход холодной воды на единицу тепловой энергии, отпускаемой в тепловую сеть</t>
  </si>
  <si>
    <t>куб.м./Гкал</t>
  </si>
  <si>
    <t>Среднесписочная численность основного производственного персонала</t>
  </si>
  <si>
    <t>человек</t>
  </si>
  <si>
    <t>Количество тепловых электростанций</t>
  </si>
  <si>
    <t>9.1.</t>
  </si>
  <si>
    <t>9.2.</t>
  </si>
  <si>
    <t>Расходование на финансирование мероприятий, предусмотренных инвестиционной программой по развитию системы теплоснабжения</t>
  </si>
  <si>
    <t xml:space="preserve"> в части регулируемой деятельности  (производство, передача и сбыт тепловой энергии)</t>
  </si>
  <si>
    <t>закупка у единственного источника</t>
  </si>
  <si>
    <t>Чистая прибыль от регулируемого вида деятельности</t>
  </si>
  <si>
    <t>4.1.</t>
  </si>
  <si>
    <t>Горячее водоснабжение</t>
  </si>
  <si>
    <t>ОАО "СаранскТеплоТранс"</t>
  </si>
  <si>
    <t xml:space="preserve"> в части регулируемой деятельности  (горячее водоснабжение)</t>
  </si>
  <si>
    <t>Подключение к системе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</si>
  <si>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</si>
  <si>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</si>
  <si>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2.5.1.</t>
  </si>
  <si>
    <t>2.5.2.</t>
  </si>
  <si>
    <t>Валовая прибыль от продажи товаров и услуг</t>
  </si>
  <si>
    <t>Объем покупаемой холодной воды, используемой для горячего водоснабжения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</si>
  <si>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</si>
  <si>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энергии, используемой для горячего водоснабжения</t>
  </si>
  <si>
    <t xml:space="preserve">тыс. Гкал </t>
  </si>
  <si>
    <t>Объем покупаемой тепловой мощности,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</si>
  <si>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</si>
  <si>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 xml:space="preserve">Объем тепловой энергии, отпущенной потребителям </t>
  </si>
  <si>
    <t>Потери воды в сетях</t>
  </si>
  <si>
    <t>Протяженность водопроводных сетей (в однотрубном исчислении)</t>
  </si>
  <si>
    <t>Удельный расход электрической энергии на подачу воды в сеть</t>
  </si>
  <si>
    <t>тыс. кВт.ч./тыс. куб.м</t>
  </si>
  <si>
    <t>за 2010 г.</t>
  </si>
  <si>
    <t xml:space="preserve">  за 2010 г.</t>
  </si>
  <si>
    <t>Информация об изменении стоимости основных фондов</t>
  </si>
  <si>
    <t xml:space="preserve"> в части регулируемой деятельности  </t>
  </si>
  <si>
    <t>(производство, передача тепловой энергии, подключение к системе теплоснабжения)</t>
  </si>
  <si>
    <t>Ед. изм</t>
  </si>
  <si>
    <t xml:space="preserve">Стоимость основных  фондов, всего </t>
  </si>
  <si>
    <t>Ввод основных фондов</t>
  </si>
  <si>
    <t>Выбытие основных фондов</t>
  </si>
  <si>
    <t>по ОАО "СаранскТеплоТранс"  за 2010 г.</t>
  </si>
  <si>
    <t>Фактические показатели за 2010 г. по видам регулируемой деятельности</t>
  </si>
  <si>
    <t>Информация об основных потребительских характеристиках регулируемых товаров и услуг,</t>
  </si>
  <si>
    <t>их соответствия государственным и иным утвержденным стандартам качества</t>
  </si>
  <si>
    <t xml:space="preserve"> в части регулируемой деятельности  (горячее водоснабжение) </t>
  </si>
  <si>
    <t>Наименование показателей</t>
  </si>
  <si>
    <t>Величина показателя</t>
  </si>
  <si>
    <t>Количество аварий на системах горячего водоснабжения</t>
  </si>
  <si>
    <t>Единиц на км.</t>
  </si>
  <si>
    <t>Количество часов (суммарно за календарный год), превышающих допустимую продолжительность перерыва подачи горячей воды</t>
  </si>
  <si>
    <t>часов</t>
  </si>
  <si>
    <t>Доля потребителей, затронутых ограничениями подачи горячей воды</t>
  </si>
  <si>
    <t>кол-во потребителей</t>
  </si>
  <si>
    <t>Количество часов (суммарно за календарный год)отклонения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</si>
  <si>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</si>
  <si>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Ответственный исполнитель - Начальник ПДС А.П. Изотов</t>
  </si>
  <si>
    <t>соответствует</t>
  </si>
  <si>
    <t>Количество аварий на системах теплоснабжения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</si>
  <si>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</si>
  <si>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</si>
  <si>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год)отклонения от нормативной температуры воздуха по вине регулируемой организации в жилых и нежилых отапливаемых помещениях</t>
  </si>
  <si>
    <t>Переоценка основных фондов</t>
  </si>
  <si>
    <t xml:space="preserve">Информация  о наличии (отсутствии) технической возможности </t>
  </si>
  <si>
    <t>доступа к регулируемым товарам и услугам, а также о регистрации и ходе реализации</t>
  </si>
  <si>
    <t>заявок на подключение к системе теплоснабжения</t>
  </si>
  <si>
    <t xml:space="preserve">Количество поданных заявок на подключение к системе теплоснабжения </t>
  </si>
  <si>
    <t>кол-во заявок</t>
  </si>
  <si>
    <t xml:space="preserve">Количество зарегистрированных заявок на подключение к системе теплоснабжения </t>
  </si>
  <si>
    <t xml:space="preserve">Количество исполненных заявок на подключение к системе теплоснабжения </t>
  </si>
  <si>
    <t>Количество заявок на подключение к системе теплоснабжения, по которым принято решение об отказе в подключении</t>
  </si>
  <si>
    <t>ГКал/час</t>
  </si>
  <si>
    <t>Кот.Баня №7,ул.Веселовского,62а</t>
  </si>
  <si>
    <r>
      <t>Кот.«Лисма»,</t>
    </r>
    <r>
      <rPr>
        <sz val="10"/>
        <rFont val="Arial"/>
        <family val="2"/>
      </rPr>
      <t xml:space="preserve"> ул.Лесная, 2</t>
    </r>
    <r>
      <rPr>
        <vertAlign val="superscript"/>
        <sz val="10"/>
        <rFont val="Arial"/>
        <family val="2"/>
      </rPr>
      <t>Д</t>
    </r>
  </si>
  <si>
    <t>Кот.Баня №5 ул.Пролетарская,90б</t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</si>
  <si>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</si>
  <si>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rFont val="Arial"/>
        <family val="2"/>
      </rPr>
      <t>Кирова, 63</t>
    </r>
    <r>
      <rPr>
        <vertAlign val="superscript"/>
        <sz val="10"/>
        <rFont val="Arial"/>
        <family val="2"/>
      </rPr>
      <t>Б</t>
    </r>
  </si>
  <si>
    <r>
      <t>Кот.Баня № 2, ул.</t>
    </r>
    <r>
      <rPr>
        <sz val="10"/>
        <rFont val="Arial"/>
        <family val="2"/>
      </rPr>
      <t>Красноармейская, 15</t>
    </r>
    <r>
      <rPr>
        <vertAlign val="superscript"/>
        <sz val="10"/>
        <rFont val="Arial"/>
        <family val="2"/>
      </rPr>
      <t>А</t>
    </r>
  </si>
  <si>
    <r>
      <t>Кот.2 мкр-н Ю/З, ул.</t>
    </r>
    <r>
      <rPr>
        <sz val="10"/>
        <rFont val="Arial"/>
        <family val="2"/>
      </rPr>
      <t>Попова, 49</t>
    </r>
    <r>
      <rPr>
        <vertAlign val="superscript"/>
        <sz val="10"/>
        <rFont val="Arial"/>
        <family val="2"/>
      </rPr>
      <t>А</t>
    </r>
  </si>
  <si>
    <r>
      <t xml:space="preserve">Кот.3 мкр-н Ю/З, </t>
    </r>
    <r>
      <rPr>
        <sz val="10"/>
        <rFont val="Arial"/>
        <family val="2"/>
      </rPr>
      <t>пр. 50 лет Октября, 26</t>
    </r>
    <r>
      <rPr>
        <vertAlign val="superscript"/>
        <sz val="10"/>
        <rFont val="Arial"/>
        <family val="2"/>
      </rPr>
      <t>А</t>
    </r>
  </si>
  <si>
    <r>
      <t>Кот.квартала 107, ул.</t>
    </r>
    <r>
      <rPr>
        <sz val="10"/>
        <rFont val="Arial"/>
        <family val="2"/>
      </rPr>
      <t>Гагарина, 106</t>
    </r>
    <r>
      <rPr>
        <vertAlign val="superscript"/>
        <sz val="10"/>
        <rFont val="Arial"/>
        <family val="2"/>
      </rPr>
      <t>Б</t>
    </r>
  </si>
  <si>
    <r>
      <t>Кот.квартала 10-11,</t>
    </r>
    <r>
      <rPr>
        <sz val="10"/>
        <rFont val="Arial"/>
        <family val="2"/>
      </rPr>
      <t xml:space="preserve"> ул.Кошевого, 20</t>
    </r>
    <r>
      <rPr>
        <vertAlign val="superscript"/>
        <sz val="10"/>
        <rFont val="Arial"/>
        <family val="2"/>
      </rPr>
      <t>А</t>
    </r>
  </si>
  <si>
    <r>
      <t>Кот.6 мкр. Ю/З, ул.</t>
    </r>
    <r>
      <rPr>
        <sz val="10"/>
        <rFont val="Arial"/>
        <family val="2"/>
      </rPr>
      <t>Энгельса, 19</t>
    </r>
    <r>
      <rPr>
        <vertAlign val="superscript"/>
        <sz val="10"/>
        <rFont val="Arial"/>
        <family val="2"/>
      </rPr>
      <t>А</t>
    </r>
  </si>
  <si>
    <t>Кот.Онкологический диспансер ул.Ульянова,30б</t>
  </si>
  <si>
    <r>
      <t>Кот.8 мкр. Ю/З, ул.</t>
    </r>
    <r>
      <rPr>
        <sz val="10"/>
        <rFont val="Arial"/>
        <family val="2"/>
      </rPr>
      <t>Чкалова, 1</t>
    </r>
    <r>
      <rPr>
        <vertAlign val="superscript"/>
        <sz val="10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</si>
  <si>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</si>
  <si>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rFont val="Arial"/>
        <family val="2"/>
      </rPr>
      <t xml:space="preserve"> ул.Р.Люксембург, 15</t>
    </r>
    <r>
      <rPr>
        <vertAlign val="superscript"/>
        <sz val="10"/>
        <rFont val="Arial"/>
        <family val="2"/>
      </rPr>
      <t>Б</t>
    </r>
  </si>
  <si>
    <r>
      <t>Кот.пос.Николаевка, ул.</t>
    </r>
    <r>
      <rPr>
        <sz val="10"/>
        <rFont val="Arial"/>
        <family val="2"/>
      </rPr>
      <t>Школьная, 4</t>
    </r>
  </si>
  <si>
    <r>
      <t xml:space="preserve">Кот. МГУ пос. Ялга, </t>
    </r>
    <r>
      <rPr>
        <sz val="10"/>
        <rFont val="Arial"/>
        <family val="2"/>
      </rPr>
      <t>ул. Пионерская, 6</t>
    </r>
  </si>
  <si>
    <r>
      <t>Кот. пос.Зыково,</t>
    </r>
    <r>
      <rPr>
        <sz val="10"/>
        <rFont val="Arial"/>
        <family val="2"/>
      </rPr>
      <t xml:space="preserve"> ул. Советская, 124</t>
    </r>
    <r>
      <rPr>
        <vertAlign val="superscript"/>
        <sz val="10"/>
        <rFont val="Arial"/>
        <family val="2"/>
      </rPr>
      <t>Е</t>
    </r>
  </si>
  <si>
    <r>
      <t>Кот. пос.Озерный, ул.</t>
    </r>
    <r>
      <rPr>
        <sz val="10"/>
        <rFont val="Arial"/>
        <family val="2"/>
      </rPr>
      <t>Молодёжная, 25</t>
    </r>
  </si>
  <si>
    <r>
      <t>Кот.Баня № 8</t>
    </r>
    <r>
      <rPr>
        <sz val="10"/>
        <rFont val="Arial"/>
        <family val="2"/>
      </rPr>
      <t xml:space="preserve"> , ул.Косарева, 38</t>
    </r>
    <r>
      <rPr>
        <vertAlign val="superscript"/>
        <sz val="10"/>
        <rFont val="Arial"/>
        <family val="2"/>
      </rPr>
      <t>А</t>
    </r>
  </si>
  <si>
    <r>
      <t>Кот.Школа № 13, ул.</t>
    </r>
    <r>
      <rPr>
        <sz val="10"/>
        <rFont val="Arial"/>
        <family val="2"/>
      </rPr>
      <t>Ленинградская, 34</t>
    </r>
    <r>
      <rPr>
        <vertAlign val="superscript"/>
        <sz val="10"/>
        <rFont val="Arial"/>
        <family val="2"/>
      </rPr>
      <t>А</t>
    </r>
  </si>
  <si>
    <t>Кот.Роддом №2 ул.Косарева,112</t>
  </si>
  <si>
    <r>
      <t xml:space="preserve">Кот. пос.Луховка, </t>
    </r>
    <r>
      <rPr>
        <sz val="10"/>
        <rFont val="Arial"/>
        <family val="2"/>
      </rPr>
      <t>ул. Октябрьская, 7</t>
    </r>
    <r>
      <rPr>
        <vertAlign val="superscript"/>
        <sz val="10"/>
        <rFont val="Arial"/>
        <family val="2"/>
      </rPr>
      <t>А</t>
    </r>
  </si>
  <si>
    <r>
      <t xml:space="preserve">Кот.АРЗ, </t>
    </r>
    <r>
      <rPr>
        <sz val="10"/>
        <rFont val="Arial"/>
        <family val="2"/>
      </rPr>
      <t>пос. Луховка-1</t>
    </r>
  </si>
  <si>
    <r>
      <t>Кот. пос. Горяйновка (ОПХ 1 Мая),</t>
    </r>
    <r>
      <rPr>
        <sz val="10"/>
        <rFont val="Arial"/>
        <family val="2"/>
      </rPr>
      <t xml:space="preserve"> ул. Молодёжная, 13</t>
    </r>
    <r>
      <rPr>
        <vertAlign val="superscript"/>
        <sz val="10"/>
        <rFont val="Arial"/>
        <family val="2"/>
      </rPr>
      <t>А</t>
    </r>
  </si>
  <si>
    <t>Кот. Кирзавода, ул.Осипенко, 8</t>
  </si>
  <si>
    <t>Кот. Кутузова,2б</t>
  </si>
  <si>
    <t>заявок на подключение к системе горячего водоснабжения</t>
  </si>
  <si>
    <t xml:space="preserve">Количество поданных заявок на подключение к системе горячего водоснабжения 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</si>
  <si>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</si>
  <si>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</si>
  <si>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</si>
  <si>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Резерв мощности системы горячего водоснабжения. При наличии у регулируемой организации раздельных систем горячего водоснабжения, информация о резерве мощности таких систем публикуется в отношении каждой системы горячего водоснабжения, в т.ч.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</si>
  <si>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</si>
  <si>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</si>
  <si>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</si>
  <si>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</si>
  <si>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</si>
  <si>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</si>
  <si>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</si>
  <si>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</si>
  <si>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</si>
  <si>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</si>
  <si>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</si>
  <si>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</si>
  <si>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</si>
  <si>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</si>
  <si>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</si>
  <si>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</si>
  <si>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</si>
  <si>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</si>
  <si>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</si>
  <si>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</si>
  <si>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</si>
  <si>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</si>
  <si>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</si>
  <si>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</si>
  <si>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</si>
  <si>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</si>
  <si>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</si>
  <si>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Резерв мощности системы теплоснабжения (по каждой системе централизованного теплоснабжения), в т.ч.</t>
  </si>
  <si>
    <t>Ответственный исполнитель - Начальник ПТО С.В.Мокринский</t>
  </si>
  <si>
    <t>Ответственный исполнитель - Начальник ФЭО П.Б.Куликов</t>
  </si>
  <si>
    <r>
      <t xml:space="preserve">Отчет
о фактическом выполнении инвестиционных программ (капитальных вложений), осуществленных за счет средств,
полученных от регулируемых видов деятельности, за 2010 год
ОАО "СаранскТеплоТранс"
</t>
    </r>
    <r>
      <rPr>
        <b/>
        <sz val="7"/>
        <rFont val="Arial"/>
        <family val="2"/>
      </rPr>
      <t>(наименование филиала)</t>
    </r>
  </si>
  <si>
    <t>Наименование инвестиционного проекта, объекта и работ</t>
  </si>
  <si>
    <t>Сроки выполнения работ (проектов)</t>
  </si>
  <si>
    <t>Физические параметры объекта (проекта)</t>
  </si>
  <si>
    <t>Фактические данные согласно актам выполненных работ тыс. руб без НДС</t>
  </si>
  <si>
    <t>Стоимость выполненных работ и затрат (освоено) с начала проведения работ,  в текущих  ценах, тыс. руб.</t>
  </si>
  <si>
    <t>Остаток сметной стоимости, в текущих ценах, тыс. руб.</t>
  </si>
  <si>
    <t>Сведения об организациях-исполнителях</t>
  </si>
  <si>
    <t>Примечание</t>
  </si>
  <si>
    <t>Вводимая мощность, протяжен-ность сетей</t>
  </si>
  <si>
    <t>Ед. изм. (км., МВА, куб.м.)</t>
  </si>
  <si>
    <t>Сметная стоимость проекта всего в текущих ценах, тыс.руб</t>
  </si>
  <si>
    <t>Сметная стоимость проекта к исполнению в 2010 г. в текущих ценах, тыс.руб</t>
  </si>
  <si>
    <t>1-й квартал 2010 г.</t>
  </si>
  <si>
    <t>2-й квартал 2010 г.</t>
  </si>
  <si>
    <t>3-й квартал 2010 г.</t>
  </si>
  <si>
    <t>4-й квартал 2010 г.</t>
  </si>
  <si>
    <r>
      <t xml:space="preserve">Всего    </t>
    </r>
    <r>
      <rPr>
        <b/>
        <u val="single"/>
        <sz val="8"/>
        <rFont val="Arial"/>
        <family val="2"/>
      </rPr>
      <t>за 2010 год</t>
    </r>
  </si>
  <si>
    <t>Источники финансирования в отчетном периоде, Всего  тыс. руб.</t>
  </si>
  <si>
    <t>всего</t>
  </si>
  <si>
    <t>хозспособ</t>
  </si>
  <si>
    <t>подряд</t>
  </si>
  <si>
    <t>Всего
за 2010 год (с нарастающим итогом с начала года)</t>
  </si>
  <si>
    <t>распределение по видам деятельности</t>
  </si>
  <si>
    <t xml:space="preserve">Всего
за 2010 год </t>
  </si>
  <si>
    <t>Амортизация</t>
  </si>
  <si>
    <t>Прибыль</t>
  </si>
  <si>
    <t>Кредиты</t>
  </si>
  <si>
    <t>Допэмиссия</t>
  </si>
  <si>
    <t>подключения к системе теплоснабжения</t>
  </si>
  <si>
    <t>наименование организации</t>
  </si>
  <si>
    <t>договор
(дата, номер)</t>
  </si>
  <si>
    <t>акты выполненных работ (дата, номер)</t>
  </si>
  <si>
    <t>Начало</t>
  </si>
  <si>
    <t>Окончание</t>
  </si>
  <si>
    <t>электроэнергия</t>
  </si>
  <si>
    <t>тепловая энергия</t>
  </si>
  <si>
    <t>передача тепловой  энергии по тепловым сетям</t>
  </si>
  <si>
    <t>горячее водоснабжение</t>
  </si>
  <si>
    <t>Техническое перевооружение и реконструкция всего, в т.ч.:</t>
  </si>
  <si>
    <t>Профильные объекты всего, в .т.ч.</t>
  </si>
  <si>
    <t>Реконструкция трубопроводов ГВС с заменой стальных трубопроводов на трубы ИЗОПРОФЛЕКС от ЦТП  2-9 С/З</t>
  </si>
  <si>
    <t>Реконструкция трубопроводов ГВС с заменой стальных трубопроводов на трубы ИЗОПРОФЛЕКС от ЦТП-7 С/В</t>
  </si>
  <si>
    <t>Реконструкция трубопроводов ГВС с заменой стальных трубопроводов на трубы ИЗОПРОФЛЕКС от ЦТП-16 С/В</t>
  </si>
  <si>
    <t>Реконструкция трубопроводов ГВС с заменой стальных трубопроводов на трубы ИЗОПРОФЛЕКС от ЦТП-12а С/В</t>
  </si>
  <si>
    <t>Реконструкция сетей ГВС кот. Московская 48</t>
  </si>
  <si>
    <t>Реконструкция сетей ГВС от ТП 88</t>
  </si>
  <si>
    <t>Реконструкция сетей ГВС кв.107</t>
  </si>
  <si>
    <t>Реконструкция сетей ГВС от ТП 11 ул. Гожувская</t>
  </si>
  <si>
    <t>Реконструкция сетей ГВС от ТП 3 2 ул. Веселовского</t>
  </si>
  <si>
    <t>Реконструкция сетей ГВС от ТП 32-33 ул.Большевистская</t>
  </si>
  <si>
    <t>Реконструкция сетей ГВС ТП3</t>
  </si>
  <si>
    <t>Реконструкция т/трассы Войнова 24</t>
  </si>
  <si>
    <t>Реконструкция т/т кв. 22-23</t>
  </si>
  <si>
    <t>Реконструкция мнемощита ПДС</t>
  </si>
  <si>
    <t>Установка автоматической телефонной станции</t>
  </si>
  <si>
    <t>Установка газового комплекса кот. Московская, 48</t>
  </si>
  <si>
    <t>Установка регуляторов температуры ГВС</t>
  </si>
  <si>
    <t>Установка бака мокрого хранения соли</t>
  </si>
  <si>
    <t>Установка аккумуряторного бака</t>
  </si>
  <si>
    <t>Установка бака солемерника</t>
  </si>
  <si>
    <t>Установка дымососа</t>
  </si>
  <si>
    <t>Установка плавного пуска эл. двигателя</t>
  </si>
  <si>
    <t>Конденсаторная установка</t>
  </si>
  <si>
    <t>Замена секций водоподогревателей</t>
  </si>
  <si>
    <t>Установка насосов в котельных и ЦТП</t>
  </si>
  <si>
    <t>Замена солевых насосов на спец. химические</t>
  </si>
  <si>
    <t>Установка преобразователей частоты</t>
  </si>
  <si>
    <t>Установка блоков защиты эл.двигателей</t>
  </si>
  <si>
    <t>Строительство бункера мокрого хранения соли</t>
  </si>
  <si>
    <t>Спутниковая система навигации (в т.ч. 10 ед. легковых, 55 ед. спецтехники)</t>
  </si>
  <si>
    <t>Реконструкция здания кот. 11 мкр. под теплую стоянку (2 этап)</t>
  </si>
  <si>
    <t>Реконструкция ЦТП 2 кот. 6 мкр.  с установкой 2 блоков пластинч. ВВП, противонакип. установки, группы повыс. насосов, группы циркул. насосов ГВС</t>
  </si>
  <si>
    <t>Установка АСУ ТП (4 район)</t>
  </si>
  <si>
    <t>Покупка бесхозяйных сетей</t>
  </si>
  <si>
    <t>Оборудование, не входящее в сметы строек всего, в т.ч.</t>
  </si>
  <si>
    <t>Приобретение компьютеров</t>
  </si>
  <si>
    <t>Переплетная система Unidind XU-238</t>
  </si>
  <si>
    <t>Бензогенератор переносной (внеплан)</t>
  </si>
  <si>
    <t>Резерв (Дизель генератор)</t>
  </si>
  <si>
    <t>Анализатор растворенного кислорода МАРК-302Т</t>
  </si>
  <si>
    <t>Автокран</t>
  </si>
  <si>
    <t>Экскаватор</t>
  </si>
  <si>
    <t>Устройство для очистки труб "Торнадо-пневмо" (ТО-Р")</t>
  </si>
  <si>
    <t>ПИР для строительства будущих лет всего, в т.ч.</t>
  </si>
  <si>
    <t>Проектирование реконструкции т/тр кв.12</t>
  </si>
  <si>
    <t>Проектирование реконструкции соединительной теплотрассы от кот. 2-го до кот.3-го мкр. Ю/З</t>
  </si>
  <si>
    <t>Проект " Реконструкции котельной 11 мкр"</t>
  </si>
  <si>
    <t>Проект "Реконструкция котельной "Кирзавод" ( ул.Осипенко,8а)"</t>
  </si>
  <si>
    <t>Проект "Реконструкция т/т к дому детского творчества</t>
  </si>
  <si>
    <t>Изготовление паспорта БТИ</t>
  </si>
  <si>
    <t>Новое строительство и расширение всего, в т.ч.</t>
  </si>
  <si>
    <t>Тепловые сети кв.3А-4А (покупка у ОАО МИК)</t>
  </si>
  <si>
    <t>Реконструкция соединительной теплотрассы между кот. 6 мкр. и ДРБ-2</t>
  </si>
  <si>
    <t>Замена котла Московская,48</t>
  </si>
  <si>
    <t>ИТОГО:</t>
  </si>
  <si>
    <t>Способ приобретения</t>
  </si>
  <si>
    <t>Наименование контрагентов, сумма оплаты услуг которых превышает 20% от суммы расходов по данной номенклатурной единице, в т.ч.:</t>
  </si>
  <si>
    <t>котел</t>
  </si>
  <si>
    <t>Закупка у единственного источника</t>
  </si>
  <si>
    <t>счетчик газовый</t>
  </si>
  <si>
    <t>ГРУ</t>
  </si>
  <si>
    <t>ШРП</t>
  </si>
  <si>
    <t>2.1.1.</t>
  </si>
  <si>
    <t>Ответственный исполнитель - Начальник ОПКПиФЗ С.Н.Сафонкин</t>
  </si>
  <si>
    <t>Автомобиль фургон</t>
  </si>
  <si>
    <t>За счет иных источников</t>
  </si>
  <si>
    <t xml:space="preserve">Информация о расходах на ремонт основных производственных средств  </t>
  </si>
  <si>
    <t xml:space="preserve">и расходах на услуги производственного характера, выполняемые по договорам с организациями </t>
  </si>
  <si>
    <t>Ед. изм.</t>
  </si>
  <si>
    <t xml:space="preserve">Объем  товаров и услуг    </t>
  </si>
  <si>
    <t xml:space="preserve">Стоимость (тыс. руб.) </t>
  </si>
  <si>
    <t>Расходы на ремонт (капитальный и текущий) основных производственных средств, всего</t>
  </si>
  <si>
    <t>1.1.</t>
  </si>
  <si>
    <t xml:space="preserve">на проведение регламентных работ в рамках технологического процесса ОАО "СаранскТеплоТранс"" </t>
  </si>
  <si>
    <t xml:space="preserve"> в части регулируемой деятельности  (производство, передача тепловой энергии, подключение к системе теплоснабжения) за 2010 г.</t>
  </si>
  <si>
    <t xml:space="preserve">Товары и услуги, сумма оплаты которых превышает 20 процентов суммы расходов </t>
  </si>
  <si>
    <t>тыс.руб.</t>
  </si>
  <si>
    <t>Подрядчик – ОАО «Саранскмежрайгаз» (обслуживание газопроводов)</t>
  </si>
  <si>
    <t>-</t>
  </si>
  <si>
    <t>Перенос теплотрассы Осипенко 37</t>
  </si>
  <si>
    <t>Подключение ж.д по пр. Ленина, 23</t>
  </si>
  <si>
    <t>Выручка от реализации продукции *</t>
  </si>
  <si>
    <t>*   Выручка от реализации тепловой энергии и горячего водоснабжения</t>
  </si>
  <si>
    <t>**  Без учета заработной платы ремонтного персонала и отчислений на социальные нужды. Данные расходы учтены в п. 2.10.1 и п. 2.10.2</t>
  </si>
  <si>
    <t>Валовая прибыль от продажи товаров ***</t>
  </si>
  <si>
    <r>
      <t xml:space="preserve">Расходы на ремонт (капитальный и текущий) основных производственных средств </t>
    </r>
    <r>
      <rPr>
        <b/>
        <sz val="10"/>
        <rFont val="Arial Cyr"/>
        <family val="0"/>
      </rPr>
      <t>**</t>
    </r>
  </si>
  <si>
    <t>*** За исключением расходов на покупку и приготовление холодной воды для нужд горячего водоснабжения</t>
  </si>
  <si>
    <t>Чистая прибыль по всем видам деятельности</t>
  </si>
  <si>
    <t>Выручка от регулируемой деятельности*</t>
  </si>
  <si>
    <t>Себестоимость производимых товаров (оказываемых услуг) по регулируемому виду деятельности*</t>
  </si>
  <si>
    <t>Расходы на покупаемую тепловую энергию (мощность), используемую для горячего водоснабжения*</t>
  </si>
  <si>
    <t>Расходы на тепловую энергию, производимую с применением собственных источников и используемую для горячего водоснабжения*</t>
  </si>
  <si>
    <t xml:space="preserve">* В связи с тем, что тариф на услугу горячего водоснабжения является сводным от тарифа на тепловую энергию, информация справочная. 
Информация о выручке и расходах на производство теплоэнергии приводится в стандартах раскрытия информации о теплоснабжении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</si>
</sst>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00_р_._-;\-* #,##0.000_р_._-;_-* &quot;-&quot;???_р_._-;_-@_-"/>
    <numFmt numFmtId="167" formatCode="[$-419]mmmm\ yyyy;@"/>
    <numFmt numFmtId="168" formatCode="#,##0.000"/>
    <numFmt numFmtId="169" formatCode="0.0"/>
    <numFmt numFmtId="170" formatCode="[$-FC19]d\ mmmm\ yyyy\ &quot;г.&quot;"/>
    <numFmt numFmtId="171" formatCode="_-* #,##0.00_р_._-;\-* #,##0.00_р_._-;_-* &quot;-&quot;???_р_._-;_-@_-"/>
    <numFmt numFmtId="172" formatCode="[$-419]mmmm;@"/>
    <numFmt numFmtId="173" formatCode="_-* #,##0.0_р_._-;\-* #,##0.0_р_._-;_-* &quot;-&quot;_р_._-;_-@_-"/>
    <numFmt numFmtId="174" formatCode="_-* #,##0.00_р_._-;\-* #,##0.00_р_._-;_-* &quot;-&quot;_р_._-;_-@_-"/>
    <numFmt numFmtId="175" formatCode="#,##0.00_ ;\-#,##0.00\ "/>
    <numFmt numFmtId="176" formatCode="#,##0.0000"/>
    <numFmt numFmtId="177" formatCode="_-* #,##0.0000_р_._-;\-* #,##0.0000_р_._-;_-* &quot;-&quot;???_р_._-;_-@_-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#,##0.000_ ;\-#,##0.000\ "/>
    <numFmt numFmtId="187" formatCode="#,##0.0000_ ;\-#,##0.0000\ 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Times New Roman CYR"/>
      <family val="0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Border="0">
      <alignment horizontal="right"/>
      <protection/>
    </xf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1" fillId="0" borderId="0" applyFont="0" applyFill="0" applyBorder="0" applyAlignment="0" applyProtection="0"/>
    <xf numFmtId="0" fontId="58" fillId="0" borderId="11" applyNumberFormat="0" applyFill="0" applyAlignment="0" applyProtection="0"/>
    <xf numFmtId="0" fontId="8" fillId="0" borderId="0">
      <alignment/>
      <protection/>
    </xf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7" fillId="33" borderId="0" applyFont="0" applyBorder="0">
      <alignment horizontal="right"/>
      <protection/>
    </xf>
    <xf numFmtId="0" fontId="60" fillId="3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vertical="center" wrapText="1" shrinkToFit="1"/>
    </xf>
    <xf numFmtId="168" fontId="0" fillId="0" borderId="0" xfId="0" applyNumberFormat="1" applyFill="1" applyAlignment="1">
      <alignment/>
    </xf>
    <xf numFmtId="168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vertical="top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 vertical="top"/>
    </xf>
    <xf numFmtId="0" fontId="0" fillId="0" borderId="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 shrinkToFit="1"/>
    </xf>
    <xf numFmtId="175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4" fontId="0" fillId="0" borderId="0" xfId="0" applyNumberFormat="1" applyFill="1" applyAlignment="1">
      <alignment vertical="center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164" fontId="0" fillId="0" borderId="18" xfId="0" applyNumberFormat="1" applyFont="1" applyFill="1" applyBorder="1" applyAlignment="1">
      <alignment horizontal="center" vertical="center" wrapText="1" shrinkToFit="1"/>
    </xf>
    <xf numFmtId="164" fontId="0" fillId="0" borderId="18" xfId="0" applyNumberForma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166" fontId="0" fillId="0" borderId="18" xfId="0" applyNumberFormat="1" applyFont="1" applyFill="1" applyBorder="1" applyAlignment="1">
      <alignment horizontal="center" vertical="center" wrapText="1" shrinkToFit="1"/>
    </xf>
    <xf numFmtId="4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5" fontId="0" fillId="0" borderId="18" xfId="0" applyNumberFormat="1" applyBorder="1" applyAlignment="1">
      <alignment horizontal="center" vertical="center" wrapText="1" shrinkToFit="1"/>
    </xf>
    <xf numFmtId="175" fontId="0" fillId="0" borderId="18" xfId="0" applyNumberForma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56" applyFont="1" applyBorder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0" fillId="0" borderId="0" xfId="56">
      <alignment/>
      <protection/>
    </xf>
    <xf numFmtId="0" fontId="12" fillId="0" borderId="0" xfId="56" applyFont="1" applyBorder="1" applyAlignment="1">
      <alignment horizontal="center" vertical="center" wrapText="1"/>
      <protection/>
    </xf>
    <xf numFmtId="0" fontId="0" fillId="0" borderId="7" xfId="56" applyFont="1" applyBorder="1" applyAlignment="1">
      <alignment vertical="center" wrapText="1"/>
      <protection/>
    </xf>
    <xf numFmtId="0" fontId="0" fillId="0" borderId="7" xfId="56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top" wrapText="1"/>
      <protection/>
    </xf>
    <xf numFmtId="0" fontId="12" fillId="0" borderId="0" xfId="56" applyFont="1" applyBorder="1">
      <alignment/>
      <protection/>
    </xf>
    <xf numFmtId="0" fontId="12" fillId="0" borderId="22" xfId="56" applyFont="1" applyBorder="1" applyAlignment="1">
      <alignment horizontal="center" vertical="center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vertical="center"/>
      <protection/>
    </xf>
    <xf numFmtId="0" fontId="0" fillId="0" borderId="19" xfId="56" applyBorder="1" applyAlignment="1">
      <alignment vertical="center"/>
      <protection/>
    </xf>
    <xf numFmtId="0" fontId="0" fillId="0" borderId="20" xfId="56" applyFont="1" applyBorder="1" applyAlignment="1">
      <alignment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13" fillId="0" borderId="0" xfId="0" applyFont="1" applyAlignment="1">
      <alignment/>
    </xf>
    <xf numFmtId="0" fontId="14" fillId="0" borderId="7" xfId="0" applyFont="1" applyBorder="1" applyAlignment="1">
      <alignment horizontal="left" wrapText="1"/>
    </xf>
    <xf numFmtId="0" fontId="15" fillId="0" borderId="7" xfId="0" applyFont="1" applyBorder="1" applyAlignment="1">
      <alignment/>
    </xf>
    <xf numFmtId="0" fontId="14" fillId="0" borderId="7" xfId="0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0" fontId="14" fillId="0" borderId="20" xfId="0" applyFont="1" applyBorder="1" applyAlignment="1">
      <alignment horizontal="left" vertical="top" wrapText="1"/>
    </xf>
    <xf numFmtId="0" fontId="15" fillId="0" borderId="20" xfId="0" applyFont="1" applyBorder="1" applyAlignment="1">
      <alignment/>
    </xf>
    <xf numFmtId="0" fontId="14" fillId="0" borderId="21" xfId="0" applyFont="1" applyBorder="1" applyAlignment="1">
      <alignment horizontal="center" wrapText="1"/>
    </xf>
    <xf numFmtId="0" fontId="0" fillId="0" borderId="12" xfId="0" applyBorder="1" applyAlignment="1">
      <alignment horizontal="left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0" fillId="0" borderId="0" xfId="57" applyFont="1" applyBorder="1" applyAlignment="1">
      <alignment vertical="center" wrapText="1"/>
      <protection/>
    </xf>
    <xf numFmtId="0" fontId="19" fillId="0" borderId="0" xfId="57" applyFont="1" applyBorder="1" applyAlignment="1">
      <alignment vertical="center" wrapText="1"/>
      <protection/>
    </xf>
    <xf numFmtId="0" fontId="20" fillId="0" borderId="7" xfId="57" applyFont="1" applyBorder="1" applyAlignment="1">
      <alignment horizontal="center" vertical="center" wrapText="1"/>
      <protection/>
    </xf>
    <xf numFmtId="0" fontId="19" fillId="0" borderId="7" xfId="57" applyFont="1" applyBorder="1" applyAlignment="1">
      <alignment vertical="center" wrapText="1"/>
      <protection/>
    </xf>
    <xf numFmtId="0" fontId="23" fillId="0" borderId="7" xfId="57" applyFont="1" applyBorder="1" applyAlignment="1">
      <alignment vertical="center" wrapText="1"/>
      <protection/>
    </xf>
    <xf numFmtId="0" fontId="20" fillId="0" borderId="7" xfId="57" applyFont="1" applyBorder="1" applyAlignment="1">
      <alignment vertical="center" wrapText="1"/>
      <protection/>
    </xf>
    <xf numFmtId="0" fontId="20" fillId="0" borderId="0" xfId="57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4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vertical="center" wrapText="1"/>
      <protection/>
    </xf>
    <xf numFmtId="0" fontId="23" fillId="0" borderId="17" xfId="57" applyFont="1" applyBorder="1" applyAlignment="1">
      <alignment vertical="center" wrapText="1"/>
      <protection/>
    </xf>
    <xf numFmtId="0" fontId="23" fillId="0" borderId="17" xfId="0" applyFont="1" applyBorder="1" applyAlignment="1">
      <alignment wrapText="1"/>
    </xf>
    <xf numFmtId="0" fontId="23" fillId="0" borderId="17" xfId="0" applyFont="1" applyBorder="1" applyAlignment="1">
      <alignment/>
    </xf>
    <xf numFmtId="0" fontId="23" fillId="0" borderId="17" xfId="57" applyFont="1" applyBorder="1" applyAlignment="1">
      <alignment horizontal="left" vertical="center" wrapText="1"/>
      <protection/>
    </xf>
    <xf numFmtId="0" fontId="19" fillId="0" borderId="19" xfId="57" applyFont="1" applyBorder="1" applyAlignment="1">
      <alignment horizontal="right" vertical="center" wrapText="1"/>
      <protection/>
    </xf>
    <xf numFmtId="0" fontId="20" fillId="0" borderId="20" xfId="57" applyFont="1" applyBorder="1" applyAlignment="1">
      <alignment vertical="center" wrapText="1"/>
      <protection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4" fontId="19" fillId="0" borderId="7" xfId="57" applyNumberFormat="1" applyFont="1" applyBorder="1" applyAlignment="1">
      <alignment vertical="center" wrapText="1"/>
      <protection/>
    </xf>
    <xf numFmtId="4" fontId="19" fillId="0" borderId="7" xfId="57" applyNumberFormat="1" applyFont="1" applyFill="1" applyBorder="1" applyAlignment="1">
      <alignment vertical="center" wrapText="1"/>
      <protection/>
    </xf>
    <xf numFmtId="4" fontId="20" fillId="0" borderId="7" xfId="57" applyNumberFormat="1" applyFont="1" applyBorder="1" applyAlignment="1">
      <alignment vertical="center" wrapText="1"/>
      <protection/>
    </xf>
    <xf numFmtId="4" fontId="20" fillId="0" borderId="7" xfId="57" applyNumberFormat="1" applyFont="1" applyFill="1" applyBorder="1" applyAlignment="1">
      <alignment vertical="center" wrapText="1"/>
      <protection/>
    </xf>
    <xf numFmtId="4" fontId="23" fillId="0" borderId="7" xfId="57" applyNumberFormat="1" applyFont="1" applyBorder="1" applyAlignment="1">
      <alignment vertical="center" wrapText="1"/>
      <protection/>
    </xf>
    <xf numFmtId="4" fontId="23" fillId="0" borderId="7" xfId="57" applyNumberFormat="1" applyFont="1" applyFill="1" applyBorder="1" applyAlignment="1">
      <alignment vertical="center" wrapText="1"/>
      <protection/>
    </xf>
    <xf numFmtId="4" fontId="20" fillId="0" borderId="20" xfId="57" applyNumberFormat="1" applyFont="1" applyBorder="1" applyAlignment="1">
      <alignment vertical="center" wrapText="1"/>
      <protection/>
    </xf>
    <xf numFmtId="171" fontId="0" fillId="0" borderId="0" xfId="0" applyNumberFormat="1" applyFill="1" applyAlignment="1">
      <alignment/>
    </xf>
    <xf numFmtId="0" fontId="0" fillId="0" borderId="18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3" fontId="0" fillId="0" borderId="0" xfId="56" applyNumberFormat="1">
      <alignment/>
      <protection/>
    </xf>
    <xf numFmtId="0" fontId="14" fillId="0" borderId="18" xfId="0" applyFont="1" applyFill="1" applyBorder="1" applyAlignment="1">
      <alignment horizontal="center" wrapText="1"/>
    </xf>
    <xf numFmtId="43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8" xfId="0" applyBorder="1" applyAlignment="1">
      <alignment vertical="center" wrapText="1" shrinkToFit="1"/>
    </xf>
    <xf numFmtId="2" fontId="0" fillId="0" borderId="7" xfId="0" applyNumberFormat="1" applyFill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wrapText="1"/>
    </xf>
    <xf numFmtId="0" fontId="19" fillId="0" borderId="18" xfId="57" applyFont="1" applyBorder="1" applyAlignment="1">
      <alignment vertical="center" wrapText="1"/>
      <protection/>
    </xf>
    <xf numFmtId="0" fontId="20" fillId="0" borderId="18" xfId="57" applyFont="1" applyBorder="1" applyAlignment="1">
      <alignment vertical="center" wrapText="1"/>
      <protection/>
    </xf>
    <xf numFmtId="0" fontId="23" fillId="0" borderId="18" xfId="57" applyFont="1" applyBorder="1" applyAlignment="1">
      <alignment vertical="center" wrapText="1"/>
      <protection/>
    </xf>
    <xf numFmtId="0" fontId="20" fillId="0" borderId="21" xfId="57" applyFont="1" applyBorder="1" applyAlignment="1">
      <alignment vertical="center" wrapText="1"/>
      <protection/>
    </xf>
    <xf numFmtId="3" fontId="0" fillId="0" borderId="18" xfId="56" applyNumberFormat="1" applyFill="1" applyBorder="1" applyAlignment="1">
      <alignment horizontal="center" vertical="center" wrapText="1"/>
      <protection/>
    </xf>
    <xf numFmtId="3" fontId="0" fillId="0" borderId="21" xfId="56" applyNumberFormat="1" applyFill="1" applyBorder="1" applyAlignment="1">
      <alignment horizontal="center" vertical="center" wrapText="1"/>
      <protection/>
    </xf>
    <xf numFmtId="175" fontId="0" fillId="0" borderId="18" xfId="0" applyNumberFormat="1" applyFont="1" applyFill="1" applyBorder="1" applyAlignment="1">
      <alignment horizontal="center" vertical="center" wrapText="1" shrinkToFit="1"/>
    </xf>
    <xf numFmtId="175" fontId="0" fillId="0" borderId="21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2" fontId="27" fillId="0" borderId="0" xfId="0" applyNumberFormat="1" applyFont="1" applyFill="1" applyBorder="1" applyAlignment="1">
      <alignment wrapTex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2" fillId="0" borderId="0" xfId="0" applyFont="1" applyAlignment="1">
      <alignment horizontal="left" vertical="center" wrapText="1" shrinkToFit="1"/>
    </xf>
    <xf numFmtId="0" fontId="11" fillId="0" borderId="0" xfId="56" applyFont="1" applyBorder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0" fontId="2" fillId="0" borderId="0" xfId="56" applyFont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0" fontId="19" fillId="0" borderId="7" xfId="57" applyFont="1" applyBorder="1" applyAlignment="1">
      <alignment horizontal="center" vertical="center" textRotation="90" wrapText="1"/>
      <protection/>
    </xf>
    <xf numFmtId="0" fontId="19" fillId="0" borderId="7" xfId="57" applyFont="1" applyFill="1" applyBorder="1" applyAlignment="1">
      <alignment horizontal="center" vertical="center" textRotation="90" wrapText="1"/>
      <protection/>
    </xf>
    <xf numFmtId="0" fontId="19" fillId="0" borderId="7" xfId="57" applyFont="1" applyFill="1" applyBorder="1" applyAlignment="1">
      <alignment horizontal="center" vertical="center" wrapText="1"/>
      <protection/>
    </xf>
    <xf numFmtId="0" fontId="19" fillId="0" borderId="7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17" xfId="57" applyFont="1" applyBorder="1" applyAlignment="1">
      <alignment horizontal="center" vertical="center" wrapText="1"/>
      <protection/>
    </xf>
    <xf numFmtId="0" fontId="19" fillId="0" borderId="23" xfId="57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9" fillId="0" borderId="23" xfId="57" applyFont="1" applyFill="1" applyBorder="1" applyAlignment="1">
      <alignment horizontal="center" vertical="center" wrapText="1"/>
      <protection/>
    </xf>
    <xf numFmtId="0" fontId="19" fillId="0" borderId="14" xfId="57" applyFont="1" applyBorder="1" applyAlignment="1">
      <alignment horizontal="center" vertical="center" textRotation="90" wrapText="1"/>
      <protection/>
    </xf>
    <xf numFmtId="0" fontId="19" fillId="0" borderId="18" xfId="57" applyFont="1" applyBorder="1" applyAlignment="1">
      <alignment horizontal="center" vertical="center" textRotation="90" wrapText="1"/>
      <protection/>
    </xf>
    <xf numFmtId="0" fontId="0" fillId="0" borderId="7" xfId="0" applyBorder="1" applyAlignment="1">
      <alignment/>
    </xf>
    <xf numFmtId="0" fontId="0" fillId="0" borderId="30" xfId="0" applyNumberForma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32" xfId="0" applyFill="1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мортизация 12.03.2009г" xfId="56"/>
    <cellStyle name="Обычный_Инвестиции Сети Сбыты ЭСО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ормула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nther\users$\&#1055;&#1083;&#1072;&#1085;&#1086;&#1074;&#1086;-&#1101;&#1082;&#1086;&#1085;&#1086;&#1084;&#1080;&#1095;&#1077;&#1089;&#1082;&#1080;&#1081;%20&#1086;&#1090;&#1076;&#1077;&#1083;\&#1057;&#1090;&#1072;&#1090;%20&#1080;%20&#1044;&#1077;&#1083;&#1086;\&#1058;&#1072;&#1088;&#1080;&#1092;%202009\&#1086;&#1090;&#1087;&#1088;&#1072;&#1074;&#1083;.%20&#1074;%20&#1056;&#1057;&#1058;%20&#1053;&#1054;%2030.04.08&#1075;\&#1056;&#1057;&#1058;%20&#1045;&#1048;&#1040;&#1057;\20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2008</v>
          </cell>
        </row>
        <row r="15">
          <cell r="B15">
            <v>2007</v>
          </cell>
        </row>
      </sheetData>
      <sheetData sheetId="9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view="pageBreakPreview" zoomScale="95" zoomScaleSheetLayoutView="95" zoomScalePageLayoutView="0" workbookViewId="0" topLeftCell="A1">
      <pane xSplit="4" ySplit="11" topLeftCell="E8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10" sqref="F10"/>
    </sheetView>
  </sheetViews>
  <sheetFormatPr defaultColWidth="9.00390625" defaultRowHeight="12.75"/>
  <cols>
    <col min="1" max="1" width="8.75390625" style="2" customWidth="1"/>
    <col min="2" max="2" width="55.125" style="2" customWidth="1"/>
    <col min="3" max="3" width="16.375" style="2" customWidth="1"/>
    <col min="4" max="4" width="37.25390625" style="2" customWidth="1"/>
    <col min="5" max="5" width="11.375" style="2" customWidth="1"/>
    <col min="6" max="6" width="11.125" style="2" bestFit="1" customWidth="1"/>
    <col min="7" max="7" width="9.125" style="2" customWidth="1"/>
    <col min="8" max="8" width="53.625" style="2" customWidth="1"/>
    <col min="9" max="16384" width="9.125" style="2" customWidth="1"/>
  </cols>
  <sheetData>
    <row r="2" spans="1:4" ht="12.75" customHeight="1">
      <c r="A2" s="139" t="s">
        <v>4</v>
      </c>
      <c r="B2" s="140"/>
      <c r="C2" s="140"/>
      <c r="D2" s="140"/>
    </row>
    <row r="3" spans="1:4" ht="12.75">
      <c r="A3" s="139" t="s">
        <v>98</v>
      </c>
      <c r="B3" s="141"/>
      <c r="C3" s="141"/>
      <c r="D3" s="141"/>
    </row>
    <row r="4" spans="1:2" ht="20.25" customHeight="1">
      <c r="A4" s="3"/>
      <c r="B4" s="9" t="s">
        <v>5</v>
      </c>
    </row>
    <row r="5" spans="1:4" ht="20.25" customHeight="1">
      <c r="A5" s="139" t="s">
        <v>93</v>
      </c>
      <c r="B5" s="140"/>
      <c r="C5" s="140"/>
      <c r="D5" s="140"/>
    </row>
    <row r="6" spans="1:4" ht="12.75" customHeight="1">
      <c r="A6" s="142" t="s">
        <v>117</v>
      </c>
      <c r="B6" s="143"/>
      <c r="C6" s="143"/>
      <c r="D6" s="143"/>
    </row>
    <row r="7" spans="4:5" ht="13.5" thickBot="1">
      <c r="D7" s="12"/>
      <c r="E7" s="12"/>
    </row>
    <row r="8" spans="1:4" ht="74.25" customHeight="1">
      <c r="A8" s="136" t="s">
        <v>6</v>
      </c>
      <c r="B8" s="144" t="s">
        <v>7</v>
      </c>
      <c r="C8" s="144" t="s">
        <v>8</v>
      </c>
      <c r="D8" s="26" t="s">
        <v>127</v>
      </c>
    </row>
    <row r="9" spans="1:4" ht="23.25" customHeight="1">
      <c r="A9" s="137"/>
      <c r="B9" s="145"/>
      <c r="C9" s="145"/>
      <c r="D9" s="135" t="s">
        <v>9</v>
      </c>
    </row>
    <row r="10" spans="1:4" ht="21" customHeight="1">
      <c r="A10" s="138"/>
      <c r="B10" s="146"/>
      <c r="C10" s="146"/>
      <c r="D10" s="135"/>
    </row>
    <row r="11" spans="1:4" ht="12.75">
      <c r="A11" s="27">
        <v>1</v>
      </c>
      <c r="B11" s="4">
        <v>2</v>
      </c>
      <c r="C11" s="4">
        <v>3</v>
      </c>
      <c r="D11" s="28">
        <v>4</v>
      </c>
    </row>
    <row r="12" spans="1:5" ht="12.75">
      <c r="A12" s="29">
        <v>1</v>
      </c>
      <c r="B12" s="6" t="s">
        <v>342</v>
      </c>
      <c r="C12" s="5" t="s">
        <v>10</v>
      </c>
      <c r="D12" s="34">
        <f>1395213.0349915+ГВС!D16</f>
        <v>1484305.8152881102</v>
      </c>
      <c r="E12" s="12"/>
    </row>
    <row r="13" spans="1:6" ht="12.75">
      <c r="A13" s="29">
        <v>2</v>
      </c>
      <c r="B13" s="6" t="s">
        <v>11</v>
      </c>
      <c r="C13" s="5" t="s">
        <v>10</v>
      </c>
      <c r="D13" s="34">
        <f>D15+D16+D38+D42+D43+D44+D45+D46+D47+D48+D52+D56+D57</f>
        <v>1351856.2315959164</v>
      </c>
      <c r="E13" s="23"/>
      <c r="F13" s="24"/>
    </row>
    <row r="14" spans="1:5" ht="12.75">
      <c r="A14" s="29"/>
      <c r="B14" s="6" t="s">
        <v>12</v>
      </c>
      <c r="C14" s="5"/>
      <c r="D14" s="34"/>
      <c r="E14" s="12"/>
    </row>
    <row r="15" spans="1:4" ht="12.75">
      <c r="A15" s="29" t="s">
        <v>0</v>
      </c>
      <c r="B15" s="6" t="s">
        <v>13</v>
      </c>
      <c r="C15" s="5" t="s">
        <v>10</v>
      </c>
      <c r="D15" s="34">
        <v>778539.85</v>
      </c>
    </row>
    <row r="16" spans="1:4" ht="12.75">
      <c r="A16" s="29" t="s">
        <v>14</v>
      </c>
      <c r="B16" s="6" t="s">
        <v>15</v>
      </c>
      <c r="C16" s="5" t="s">
        <v>10</v>
      </c>
      <c r="D16" s="34">
        <f>D18+D22+D26+D30+D34</f>
        <v>191797.7810142309</v>
      </c>
    </row>
    <row r="17" spans="1:4" ht="12.75">
      <c r="A17" s="29"/>
      <c r="B17" s="6" t="s">
        <v>12</v>
      </c>
      <c r="C17" s="5"/>
      <c r="D17" s="34"/>
    </row>
    <row r="18" spans="1:4" ht="12.75">
      <c r="A18" s="29" t="s">
        <v>1</v>
      </c>
      <c r="B18" s="6" t="s">
        <v>16</v>
      </c>
      <c r="C18" s="5" t="s">
        <v>10</v>
      </c>
      <c r="D18" s="34">
        <f>D19*D20/1000</f>
        <v>191797.7810142309</v>
      </c>
    </row>
    <row r="19" spans="1:4" ht="12.75">
      <c r="A19" s="29"/>
      <c r="B19" s="6" t="s">
        <v>17</v>
      </c>
      <c r="C19" s="5" t="s">
        <v>18</v>
      </c>
      <c r="D19" s="34">
        <v>69584.7589915</v>
      </c>
    </row>
    <row r="20" spans="1:4" ht="12.75">
      <c r="A20" s="29"/>
      <c r="B20" s="6" t="s">
        <v>19</v>
      </c>
      <c r="C20" s="5" t="s">
        <v>20</v>
      </c>
      <c r="D20" s="34">
        <v>2756.3188231730396</v>
      </c>
    </row>
    <row r="21" spans="1:4" ht="12.75">
      <c r="A21" s="29"/>
      <c r="B21" s="6" t="s">
        <v>21</v>
      </c>
      <c r="C21" s="5"/>
      <c r="D21" s="31" t="s">
        <v>94</v>
      </c>
    </row>
    <row r="22" spans="1:4" ht="12.75">
      <c r="A22" s="29" t="s">
        <v>2</v>
      </c>
      <c r="B22" s="6" t="s">
        <v>22</v>
      </c>
      <c r="C22" s="5" t="s">
        <v>10</v>
      </c>
      <c r="D22" s="30"/>
    </row>
    <row r="23" spans="1:4" ht="12.75">
      <c r="A23" s="29"/>
      <c r="B23" s="6" t="s">
        <v>17</v>
      </c>
      <c r="C23" s="5" t="s">
        <v>23</v>
      </c>
      <c r="D23" s="30"/>
    </row>
    <row r="24" spans="1:4" ht="12.75">
      <c r="A24" s="29"/>
      <c r="B24" s="6" t="s">
        <v>19</v>
      </c>
      <c r="C24" s="5" t="s">
        <v>24</v>
      </c>
      <c r="D24" s="30"/>
    </row>
    <row r="25" spans="1:4" ht="12.75">
      <c r="A25" s="29"/>
      <c r="B25" s="6" t="s">
        <v>21</v>
      </c>
      <c r="C25" s="5"/>
      <c r="D25" s="30"/>
    </row>
    <row r="26" spans="1:4" ht="12.75">
      <c r="A26" s="29" t="s">
        <v>3</v>
      </c>
      <c r="B26" s="6" t="s">
        <v>25</v>
      </c>
      <c r="C26" s="5" t="s">
        <v>10</v>
      </c>
      <c r="D26" s="30"/>
    </row>
    <row r="27" spans="1:4" ht="12.75">
      <c r="A27" s="29"/>
      <c r="B27" s="6" t="s">
        <v>17</v>
      </c>
      <c r="C27" s="5" t="s">
        <v>23</v>
      </c>
      <c r="D27" s="30"/>
    </row>
    <row r="28" spans="1:4" ht="12.75">
      <c r="A28" s="29"/>
      <c r="B28" s="6" t="s">
        <v>19</v>
      </c>
      <c r="C28" s="5" t="s">
        <v>24</v>
      </c>
      <c r="D28" s="30"/>
    </row>
    <row r="29" spans="1:4" ht="12.75">
      <c r="A29" s="29"/>
      <c r="B29" s="6" t="s">
        <v>21</v>
      </c>
      <c r="C29" s="5"/>
      <c r="D29" s="30"/>
    </row>
    <row r="30" spans="1:4" ht="12.75">
      <c r="A30" s="29" t="s">
        <v>26</v>
      </c>
      <c r="B30" s="6" t="s">
        <v>27</v>
      </c>
      <c r="C30" s="5" t="s">
        <v>10</v>
      </c>
      <c r="D30" s="30"/>
    </row>
    <row r="31" spans="1:4" ht="12.75">
      <c r="A31" s="29"/>
      <c r="B31" s="6" t="s">
        <v>17</v>
      </c>
      <c r="C31" s="5" t="s">
        <v>23</v>
      </c>
      <c r="D31" s="30"/>
    </row>
    <row r="32" spans="1:4" ht="12.75">
      <c r="A32" s="29"/>
      <c r="B32" s="6" t="s">
        <v>19</v>
      </c>
      <c r="C32" s="5" t="s">
        <v>24</v>
      </c>
      <c r="D32" s="30"/>
    </row>
    <row r="33" spans="1:4" ht="12.75">
      <c r="A33" s="29"/>
      <c r="B33" s="6" t="s">
        <v>21</v>
      </c>
      <c r="C33" s="5"/>
      <c r="D33" s="30"/>
    </row>
    <row r="34" spans="1:4" ht="12.75">
      <c r="A34" s="29" t="s">
        <v>28</v>
      </c>
      <c r="B34" s="6" t="s">
        <v>29</v>
      </c>
      <c r="C34" s="5" t="s">
        <v>10</v>
      </c>
      <c r="D34" s="30"/>
    </row>
    <row r="35" spans="1:4" ht="12.75">
      <c r="A35" s="29"/>
      <c r="B35" s="6" t="s">
        <v>17</v>
      </c>
      <c r="C35" s="5" t="s">
        <v>23</v>
      </c>
      <c r="D35" s="30"/>
    </row>
    <row r="36" spans="1:4" ht="12.75">
      <c r="A36" s="29"/>
      <c r="B36" s="6" t="s">
        <v>19</v>
      </c>
      <c r="C36" s="5" t="s">
        <v>24</v>
      </c>
      <c r="D36" s="30"/>
    </row>
    <row r="37" spans="1:4" ht="12.75">
      <c r="A37" s="29"/>
      <c r="B37" s="6" t="s">
        <v>21</v>
      </c>
      <c r="C37" s="5"/>
      <c r="D37" s="30"/>
    </row>
    <row r="38" spans="1:4" ht="38.25">
      <c r="A38" s="29" t="s">
        <v>30</v>
      </c>
      <c r="B38" s="6" t="s">
        <v>31</v>
      </c>
      <c r="C38" s="5" t="s">
        <v>10</v>
      </c>
      <c r="D38" s="34">
        <f>D40*D41</f>
        <v>44591.791819999984</v>
      </c>
    </row>
    <row r="39" spans="1:4" ht="12.75">
      <c r="A39" s="29"/>
      <c r="B39" s="6" t="s">
        <v>12</v>
      </c>
      <c r="C39" s="5"/>
      <c r="D39" s="34"/>
    </row>
    <row r="40" spans="1:4" ht="12.75">
      <c r="A40" s="29" t="s">
        <v>32</v>
      </c>
      <c r="B40" s="6" t="s">
        <v>33</v>
      </c>
      <c r="C40" s="5" t="s">
        <v>34</v>
      </c>
      <c r="D40" s="34">
        <v>2.975590966037932</v>
      </c>
    </row>
    <row r="41" spans="1:4" ht="12.75">
      <c r="A41" s="29" t="s">
        <v>35</v>
      </c>
      <c r="B41" s="6" t="s">
        <v>36</v>
      </c>
      <c r="C41" s="5" t="s">
        <v>37</v>
      </c>
      <c r="D41" s="34">
        <v>14985.860734540065</v>
      </c>
    </row>
    <row r="42" spans="1:4" ht="25.5">
      <c r="A42" s="29" t="s">
        <v>38</v>
      </c>
      <c r="B42" s="6" t="s">
        <v>39</v>
      </c>
      <c r="C42" s="5" t="s">
        <v>10</v>
      </c>
      <c r="D42" s="34">
        <v>2148.44542</v>
      </c>
    </row>
    <row r="43" spans="1:4" ht="25.5">
      <c r="A43" s="29" t="s">
        <v>40</v>
      </c>
      <c r="B43" s="6" t="s">
        <v>41</v>
      </c>
      <c r="C43" s="5" t="s">
        <v>10</v>
      </c>
      <c r="D43" s="34">
        <v>454.94</v>
      </c>
    </row>
    <row r="44" spans="1:6" ht="25.5">
      <c r="A44" s="29" t="s">
        <v>42</v>
      </c>
      <c r="B44" s="6" t="s">
        <v>43</v>
      </c>
      <c r="C44" s="5" t="s">
        <v>10</v>
      </c>
      <c r="D44" s="34">
        <v>52208.23</v>
      </c>
      <c r="E44" s="12"/>
      <c r="F44" s="7"/>
    </row>
    <row r="45" spans="1:9" ht="25.5">
      <c r="A45" s="29" t="s">
        <v>44</v>
      </c>
      <c r="B45" s="6" t="s">
        <v>45</v>
      </c>
      <c r="C45" s="5" t="s">
        <v>10</v>
      </c>
      <c r="D45" s="34">
        <v>12738.8</v>
      </c>
      <c r="E45" s="12"/>
      <c r="F45" s="7"/>
      <c r="G45" s="11"/>
      <c r="H45" s="11"/>
      <c r="I45" s="11"/>
    </row>
    <row r="46" spans="1:9" ht="25.5">
      <c r="A46" s="29" t="s">
        <v>46</v>
      </c>
      <c r="B46" s="6" t="s">
        <v>47</v>
      </c>
      <c r="C46" s="5" t="s">
        <v>10</v>
      </c>
      <c r="D46" s="34">
        <v>66036.15827</v>
      </c>
      <c r="E46" s="10"/>
      <c r="F46" s="10"/>
      <c r="G46" s="10"/>
      <c r="H46" s="11"/>
      <c r="I46" s="11"/>
    </row>
    <row r="47" spans="1:9" ht="25.5">
      <c r="A47" s="29" t="s">
        <v>48</v>
      </c>
      <c r="B47" s="6" t="s">
        <v>49</v>
      </c>
      <c r="C47" s="5" t="s">
        <v>10</v>
      </c>
      <c r="D47" s="34">
        <v>4460.15158</v>
      </c>
      <c r="E47" s="10"/>
      <c r="F47" s="10"/>
      <c r="G47" s="10"/>
      <c r="H47" s="11"/>
      <c r="I47" s="11"/>
    </row>
    <row r="48" spans="1:9" ht="12.75">
      <c r="A48" s="29" t="s">
        <v>50</v>
      </c>
      <c r="B48" s="6" t="s">
        <v>51</v>
      </c>
      <c r="C48" s="5" t="s">
        <v>10</v>
      </c>
      <c r="D48" s="34">
        <f>D50+D51+1142.73+584.23+8519.8-D43</f>
        <v>89816.95999999999</v>
      </c>
      <c r="E48" s="10"/>
      <c r="F48" s="10"/>
      <c r="G48" s="10"/>
      <c r="H48" s="11"/>
      <c r="I48" s="11"/>
    </row>
    <row r="49" spans="1:9" ht="12.75">
      <c r="A49" s="29"/>
      <c r="B49" s="6" t="s">
        <v>12</v>
      </c>
      <c r="C49" s="5"/>
      <c r="D49" s="34"/>
      <c r="E49" s="10"/>
      <c r="F49" s="10"/>
      <c r="G49" s="10"/>
      <c r="H49" s="11"/>
      <c r="I49" s="11"/>
    </row>
    <row r="50" spans="1:4" ht="12.75">
      <c r="A50" s="29" t="s">
        <v>52</v>
      </c>
      <c r="B50" s="6" t="s">
        <v>53</v>
      </c>
      <c r="C50" s="5" t="s">
        <v>10</v>
      </c>
      <c r="D50" s="34">
        <v>64140.02</v>
      </c>
    </row>
    <row r="51" spans="1:4" ht="12.75">
      <c r="A51" s="29" t="s">
        <v>54</v>
      </c>
      <c r="B51" s="6" t="s">
        <v>55</v>
      </c>
      <c r="C51" s="5" t="s">
        <v>10</v>
      </c>
      <c r="D51" s="34">
        <v>15885.12</v>
      </c>
    </row>
    <row r="52" spans="1:4" ht="12.75">
      <c r="A52" s="29" t="s">
        <v>56</v>
      </c>
      <c r="B52" s="6" t="s">
        <v>57</v>
      </c>
      <c r="C52" s="5" t="s">
        <v>10</v>
      </c>
      <c r="D52" s="34">
        <f>D54+D55+41532.51-4360.52+99.65-4460.15-1142.73-584.23</f>
        <v>73476.35</v>
      </c>
    </row>
    <row r="53" spans="1:4" ht="12.75">
      <c r="A53" s="29"/>
      <c r="B53" s="6" t="s">
        <v>12</v>
      </c>
      <c r="C53" s="5"/>
      <c r="D53" s="34"/>
    </row>
    <row r="54" spans="1:7" ht="12.75">
      <c r="A54" s="29" t="s">
        <v>58</v>
      </c>
      <c r="B54" s="6" t="s">
        <v>53</v>
      </c>
      <c r="C54" s="5" t="s">
        <v>10</v>
      </c>
      <c r="D54" s="34">
        <v>34262.72</v>
      </c>
      <c r="F54" s="12"/>
      <c r="G54" s="12"/>
    </row>
    <row r="55" spans="1:6" ht="12.75">
      <c r="A55" s="29" t="s">
        <v>59</v>
      </c>
      <c r="B55" s="6" t="s">
        <v>55</v>
      </c>
      <c r="C55" s="5" t="s">
        <v>10</v>
      </c>
      <c r="D55" s="34">
        <v>8129.1</v>
      </c>
      <c r="F55" s="12"/>
    </row>
    <row r="56" spans="1:4" ht="25.5">
      <c r="A56" s="29" t="s">
        <v>60</v>
      </c>
      <c r="B56" s="6" t="s">
        <v>346</v>
      </c>
      <c r="C56" s="5" t="s">
        <v>10</v>
      </c>
      <c r="D56" s="34">
        <v>31325.900097685313</v>
      </c>
    </row>
    <row r="57" spans="1:5" ht="38.25">
      <c r="A57" s="29" t="s">
        <v>62</v>
      </c>
      <c r="B57" s="6" t="s">
        <v>63</v>
      </c>
      <c r="C57" s="5" t="s">
        <v>10</v>
      </c>
      <c r="D57" s="34">
        <f>4360.523394-99.65</f>
        <v>4260.873394</v>
      </c>
      <c r="E57" s="1"/>
    </row>
    <row r="58" spans="1:5" ht="12.75">
      <c r="A58" s="29">
        <v>3</v>
      </c>
      <c r="B58" s="6" t="s">
        <v>345</v>
      </c>
      <c r="C58" s="5" t="s">
        <v>10</v>
      </c>
      <c r="D58" s="34">
        <v>43356.80593977597</v>
      </c>
      <c r="E58" s="25"/>
    </row>
    <row r="59" spans="1:6" ht="12.75">
      <c r="A59" s="29">
        <v>4</v>
      </c>
      <c r="B59" s="6" t="s">
        <v>348</v>
      </c>
      <c r="C59" s="5" t="s">
        <v>10</v>
      </c>
      <c r="D59" s="34">
        <f>27703.7927557157+30207.89-0.15</f>
        <v>57911.5327557157</v>
      </c>
      <c r="E59" s="1"/>
      <c r="F59" s="23"/>
    </row>
    <row r="60" spans="1:5" ht="38.25">
      <c r="A60" s="29" t="s">
        <v>96</v>
      </c>
      <c r="B60" s="6" t="s">
        <v>92</v>
      </c>
      <c r="C60" s="5" t="s">
        <v>10</v>
      </c>
      <c r="D60" s="34">
        <v>21252.13855</v>
      </c>
      <c r="E60" s="1"/>
    </row>
    <row r="61" spans="1:12" ht="12.75">
      <c r="A61" s="29">
        <v>6</v>
      </c>
      <c r="B61" s="6" t="s">
        <v>64</v>
      </c>
      <c r="C61" s="5" t="s">
        <v>65</v>
      </c>
      <c r="D61" s="34">
        <v>324.18</v>
      </c>
      <c r="I61" s="7"/>
      <c r="J61" s="7"/>
      <c r="K61" s="7"/>
      <c r="L61" s="8"/>
    </row>
    <row r="62" spans="1:12" ht="12.75">
      <c r="A62" s="29">
        <f>A61+1</f>
        <v>7</v>
      </c>
      <c r="B62" s="6" t="s">
        <v>66</v>
      </c>
      <c r="C62" s="5" t="s">
        <v>65</v>
      </c>
      <c r="D62" s="34">
        <v>692.57</v>
      </c>
      <c r="I62" s="7"/>
      <c r="J62" s="7"/>
      <c r="K62" s="7"/>
      <c r="L62" s="8"/>
    </row>
    <row r="63" spans="1:4" ht="12.75">
      <c r="A63" s="29">
        <v>8</v>
      </c>
      <c r="B63" s="6" t="s">
        <v>67</v>
      </c>
      <c r="C63" s="5" t="s">
        <v>68</v>
      </c>
      <c r="D63" s="34">
        <v>533.157</v>
      </c>
    </row>
    <row r="64" spans="1:4" ht="12.75">
      <c r="A64" s="29">
        <v>9</v>
      </c>
      <c r="B64" s="6" t="s">
        <v>69</v>
      </c>
      <c r="C64" s="5" t="s">
        <v>68</v>
      </c>
      <c r="D64" s="34">
        <v>1415.527</v>
      </c>
    </row>
    <row r="65" spans="1:4" ht="12.75">
      <c r="A65" s="29">
        <v>10</v>
      </c>
      <c r="B65" s="6" t="s">
        <v>70</v>
      </c>
      <c r="C65" s="5" t="s">
        <v>68</v>
      </c>
      <c r="D65" s="34">
        <v>1746.0460011</v>
      </c>
    </row>
    <row r="66" spans="1:4" ht="12.75">
      <c r="A66" s="29"/>
      <c r="B66" s="6" t="s">
        <v>12</v>
      </c>
      <c r="C66" s="5"/>
      <c r="D66" s="34"/>
    </row>
    <row r="67" spans="1:4" ht="12.75">
      <c r="A67" s="29" t="s">
        <v>90</v>
      </c>
      <c r="B67" s="6" t="s">
        <v>71</v>
      </c>
      <c r="C67" s="5" t="s">
        <v>68</v>
      </c>
      <c r="D67" s="34">
        <v>1257.777</v>
      </c>
    </row>
    <row r="68" spans="1:4" ht="12.75">
      <c r="A68" s="29" t="s">
        <v>91</v>
      </c>
      <c r="B68" s="6" t="s">
        <v>72</v>
      </c>
      <c r="C68" s="5" t="s">
        <v>68</v>
      </c>
      <c r="D68" s="34">
        <v>488.26900109999997</v>
      </c>
    </row>
    <row r="69" spans="1:4" ht="25.5">
      <c r="A69" s="29">
        <v>11</v>
      </c>
      <c r="B69" s="6" t="s">
        <v>73</v>
      </c>
      <c r="C69" s="5" t="s">
        <v>74</v>
      </c>
      <c r="D69" s="34">
        <v>9.714773457322428</v>
      </c>
    </row>
    <row r="70" spans="1:4" ht="25.5">
      <c r="A70" s="29">
        <v>12</v>
      </c>
      <c r="B70" s="6" t="s">
        <v>75</v>
      </c>
      <c r="C70" s="5" t="s">
        <v>76</v>
      </c>
      <c r="D70" s="34">
        <v>0</v>
      </c>
    </row>
    <row r="71" spans="1:5" ht="25.5">
      <c r="A71" s="29">
        <v>13</v>
      </c>
      <c r="B71" s="6" t="s">
        <v>77</v>
      </c>
      <c r="C71" s="5" t="s">
        <v>76</v>
      </c>
      <c r="D71" s="34">
        <v>421.122</v>
      </c>
      <c r="E71" s="111"/>
    </row>
    <row r="72" spans="1:4" ht="12.75">
      <c r="A72" s="29">
        <v>14</v>
      </c>
      <c r="B72" s="6" t="s">
        <v>78</v>
      </c>
      <c r="C72" s="5" t="s">
        <v>79</v>
      </c>
      <c r="D72" s="32">
        <v>101</v>
      </c>
    </row>
    <row r="73" spans="1:4" ht="12.75">
      <c r="A73" s="29">
        <v>15</v>
      </c>
      <c r="B73" s="6" t="s">
        <v>89</v>
      </c>
      <c r="C73" s="5" t="s">
        <v>79</v>
      </c>
      <c r="D73" s="32">
        <v>0</v>
      </c>
    </row>
    <row r="74" spans="1:4" ht="12.75">
      <c r="A74" s="29">
        <v>16</v>
      </c>
      <c r="B74" s="6" t="s">
        <v>80</v>
      </c>
      <c r="C74" s="5" t="s">
        <v>79</v>
      </c>
      <c r="D74" s="32">
        <v>27</v>
      </c>
    </row>
    <row r="75" spans="1:4" ht="25.5">
      <c r="A75" s="29">
        <v>17</v>
      </c>
      <c r="B75" s="6" t="s">
        <v>81</v>
      </c>
      <c r="C75" s="5" t="s">
        <v>82</v>
      </c>
      <c r="D75" s="34">
        <v>154.07808747034744</v>
      </c>
    </row>
    <row r="76" spans="1:4" ht="25.5">
      <c r="A76" s="29">
        <v>18</v>
      </c>
      <c r="B76" s="6" t="s">
        <v>83</v>
      </c>
      <c r="C76" s="5" t="s">
        <v>84</v>
      </c>
      <c r="D76" s="33">
        <f>D41/1935.267/1000</f>
        <v>0.007743562379010268</v>
      </c>
    </row>
    <row r="77" spans="1:4" ht="25.5">
      <c r="A77" s="29">
        <v>19</v>
      </c>
      <c r="B77" s="6" t="s">
        <v>85</v>
      </c>
      <c r="C77" s="5" t="s">
        <v>86</v>
      </c>
      <c r="D77" s="116">
        <f>243033.806438328/1935.267/1000</f>
        <v>0.12558153807114367</v>
      </c>
    </row>
    <row r="78" spans="1:4" ht="26.25" thickBot="1">
      <c r="A78" s="35">
        <v>20</v>
      </c>
      <c r="B78" s="36" t="s">
        <v>87</v>
      </c>
      <c r="C78" s="37" t="s">
        <v>88</v>
      </c>
      <c r="D78" s="38">
        <v>808</v>
      </c>
    </row>
    <row r="79" spans="1:4" ht="12.75">
      <c r="A79" s="134"/>
      <c r="B79" s="134"/>
      <c r="C79" s="134"/>
      <c r="D79" s="134"/>
    </row>
    <row r="80" spans="1:3" ht="26.25" customHeight="1">
      <c r="A80" s="133" t="s">
        <v>343</v>
      </c>
      <c r="B80" s="133"/>
      <c r="C80" s="133"/>
    </row>
    <row r="81" spans="1:3" ht="26.25" customHeight="1">
      <c r="A81" s="133" t="s">
        <v>344</v>
      </c>
      <c r="B81" s="133"/>
      <c r="C81" s="133"/>
    </row>
    <row r="82" spans="1:5" ht="27.75" customHeight="1">
      <c r="A82" s="133" t="s">
        <v>347</v>
      </c>
      <c r="B82" s="133"/>
      <c r="C82" s="133"/>
      <c r="D82" s="133"/>
      <c r="E82" s="133"/>
    </row>
  </sheetData>
  <sheetProtection/>
  <mergeCells count="12">
    <mergeCell ref="A2:D2"/>
    <mergeCell ref="A3:D3"/>
    <mergeCell ref="A5:D5"/>
    <mergeCell ref="A6:D6"/>
    <mergeCell ref="B8:B10"/>
    <mergeCell ref="C8:C10"/>
    <mergeCell ref="A80:C80"/>
    <mergeCell ref="A81:C81"/>
    <mergeCell ref="A82:E82"/>
    <mergeCell ref="A79:D79"/>
    <mergeCell ref="D9:D10"/>
    <mergeCell ref="A8:A10"/>
  </mergeCells>
  <printOptions/>
  <pageMargins left="0.1968503937007874" right="0.1968503937007874" top="0.1968503937007874" bottom="0.1968503937007874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pane ySplit="10" topLeftCell="A38" activePane="bottomLeft" state="frozen"/>
      <selection pane="topLeft" activeCell="A1" sqref="A1"/>
      <selection pane="bottomLeft" activeCell="I44" sqref="I44"/>
    </sheetView>
  </sheetViews>
  <sheetFormatPr defaultColWidth="9.00390625" defaultRowHeight="12.75"/>
  <cols>
    <col min="1" max="1" width="8.75390625" style="0" customWidth="1"/>
    <col min="2" max="2" width="48.625" style="0" bestFit="1" customWidth="1"/>
    <col min="3" max="3" width="15.625" style="0" customWidth="1"/>
    <col min="4" max="4" width="33.625" style="0" customWidth="1"/>
    <col min="5" max="5" width="15.375" style="0" hidden="1" customWidth="1"/>
    <col min="7" max="7" width="0" style="0" hidden="1" customWidth="1"/>
  </cols>
  <sheetData>
    <row r="2" spans="1:5" ht="12.75">
      <c r="A2" s="152" t="s">
        <v>4</v>
      </c>
      <c r="B2" s="153"/>
      <c r="C2" s="153"/>
      <c r="D2" s="153"/>
      <c r="E2" s="153"/>
    </row>
    <row r="3" spans="1:5" ht="12.75">
      <c r="A3" s="152" t="s">
        <v>98</v>
      </c>
      <c r="B3" s="153"/>
      <c r="C3" s="153"/>
      <c r="D3" s="153"/>
      <c r="E3" s="153"/>
    </row>
    <row r="4" spans="1:5" ht="8.25" customHeight="1">
      <c r="A4" s="13"/>
      <c r="B4" s="14"/>
      <c r="D4" s="15"/>
      <c r="E4" s="16"/>
    </row>
    <row r="5" spans="1:5" ht="12.75">
      <c r="A5" s="152" t="s">
        <v>99</v>
      </c>
      <c r="B5" s="153"/>
      <c r="C5" s="153"/>
      <c r="D5" s="153"/>
      <c r="E5" s="153"/>
    </row>
    <row r="6" spans="1:5" ht="12.75">
      <c r="A6" s="154" t="s">
        <v>118</v>
      </c>
      <c r="B6" s="155"/>
      <c r="C6" s="155"/>
      <c r="D6" s="155"/>
      <c r="E6" s="155"/>
    </row>
    <row r="7" ht="13.5" thickBot="1"/>
    <row r="8" spans="1:6" ht="38.25">
      <c r="A8" s="148" t="s">
        <v>6</v>
      </c>
      <c r="B8" s="150" t="s">
        <v>7</v>
      </c>
      <c r="C8" s="150" t="s">
        <v>8</v>
      </c>
      <c r="D8" s="26" t="s">
        <v>127</v>
      </c>
      <c r="E8" s="18"/>
      <c r="F8" s="19"/>
    </row>
    <row r="9" spans="1:5" ht="51">
      <c r="A9" s="149"/>
      <c r="B9" s="151"/>
      <c r="C9" s="151"/>
      <c r="D9" s="40" t="s">
        <v>97</v>
      </c>
      <c r="E9" s="18" t="s">
        <v>100</v>
      </c>
    </row>
    <row r="10" spans="1:5" ht="12.75">
      <c r="A10" s="39">
        <v>1</v>
      </c>
      <c r="B10" s="20">
        <v>2</v>
      </c>
      <c r="C10" s="20">
        <v>3</v>
      </c>
      <c r="D10" s="40">
        <v>4</v>
      </c>
      <c r="E10" s="18">
        <v>5</v>
      </c>
    </row>
    <row r="11" spans="1:7" ht="12.75">
      <c r="A11" s="41">
        <v>1</v>
      </c>
      <c r="B11" s="21" t="s">
        <v>349</v>
      </c>
      <c r="C11" s="17" t="s">
        <v>10</v>
      </c>
      <c r="D11" s="131">
        <v>510083.11507</v>
      </c>
      <c r="E11" s="18"/>
      <c r="G11" s="22"/>
    </row>
    <row r="12" spans="1:6" ht="25.5">
      <c r="A12" s="41">
        <v>2</v>
      </c>
      <c r="B12" s="21" t="s">
        <v>350</v>
      </c>
      <c r="C12" s="17" t="s">
        <v>10</v>
      </c>
      <c r="D12" s="131">
        <f>D14+D15+D16</f>
        <v>510083.1189526102</v>
      </c>
      <c r="E12" s="18"/>
      <c r="F12" s="22"/>
    </row>
    <row r="13" spans="1:5" ht="12.75">
      <c r="A13" s="41"/>
      <c r="B13" s="21" t="s">
        <v>12</v>
      </c>
      <c r="C13" s="17"/>
      <c r="D13" s="42"/>
      <c r="E13" s="18"/>
    </row>
    <row r="14" spans="1:5" ht="38.25">
      <c r="A14" s="41" t="s">
        <v>0</v>
      </c>
      <c r="B14" s="21" t="s">
        <v>351</v>
      </c>
      <c r="C14" s="17" t="s">
        <v>10</v>
      </c>
      <c r="D14" s="42">
        <f>D40*799</f>
        <v>349889.66173600004</v>
      </c>
      <c r="E14" s="18"/>
    </row>
    <row r="15" spans="1:5" ht="38.25">
      <c r="A15" s="41" t="s">
        <v>14</v>
      </c>
      <c r="B15" s="21" t="s">
        <v>352</v>
      </c>
      <c r="C15" s="17" t="s">
        <v>10</v>
      </c>
      <c r="D15" s="42">
        <f>D42*799</f>
        <v>71100.67692</v>
      </c>
      <c r="E15" s="18"/>
    </row>
    <row r="16" spans="1:6" ht="25.5">
      <c r="A16" s="41" t="s">
        <v>30</v>
      </c>
      <c r="B16" s="21" t="s">
        <v>101</v>
      </c>
      <c r="C16" s="17" t="s">
        <v>10</v>
      </c>
      <c r="D16" s="43">
        <f>D38*12.45/1.18</f>
        <v>89092.78029661017</v>
      </c>
      <c r="E16" s="18"/>
      <c r="F16" s="22"/>
    </row>
    <row r="17" spans="1:5" ht="51">
      <c r="A17" s="41" t="s">
        <v>38</v>
      </c>
      <c r="B17" s="21" t="s">
        <v>102</v>
      </c>
      <c r="C17" s="17" t="s">
        <v>10</v>
      </c>
      <c r="D17" s="43">
        <v>0</v>
      </c>
      <c r="E17" s="18"/>
    </row>
    <row r="18" spans="1:5" ht="38.25">
      <c r="A18" s="41" t="s">
        <v>40</v>
      </c>
      <c r="B18" s="21" t="s">
        <v>31</v>
      </c>
      <c r="C18" s="17" t="s">
        <v>10</v>
      </c>
      <c r="D18" s="43">
        <v>0</v>
      </c>
      <c r="E18" s="18">
        <f>E20*E21</f>
        <v>0</v>
      </c>
    </row>
    <row r="19" spans="1:5" ht="12.75">
      <c r="A19" s="41"/>
      <c r="B19" s="21" t="s">
        <v>12</v>
      </c>
      <c r="C19" s="17"/>
      <c r="D19" s="43">
        <v>0</v>
      </c>
      <c r="E19" s="18"/>
    </row>
    <row r="20" spans="1:5" ht="12.75">
      <c r="A20" s="41" t="s">
        <v>103</v>
      </c>
      <c r="B20" s="21" t="s">
        <v>33</v>
      </c>
      <c r="C20" s="17" t="s">
        <v>34</v>
      </c>
      <c r="D20" s="43">
        <v>0</v>
      </c>
      <c r="E20" s="18"/>
    </row>
    <row r="21" spans="1:5" ht="12.75">
      <c r="A21" s="41" t="s">
        <v>104</v>
      </c>
      <c r="B21" s="21" t="s">
        <v>36</v>
      </c>
      <c r="C21" s="17" t="s">
        <v>37</v>
      </c>
      <c r="D21" s="43">
        <v>0</v>
      </c>
      <c r="E21" s="18"/>
    </row>
    <row r="22" spans="1:5" ht="25.5">
      <c r="A22" s="41" t="s">
        <v>42</v>
      </c>
      <c r="B22" s="21" t="s">
        <v>43</v>
      </c>
      <c r="C22" s="17" t="s">
        <v>10</v>
      </c>
      <c r="D22" s="43">
        <v>0</v>
      </c>
      <c r="E22" s="18"/>
    </row>
    <row r="23" spans="1:5" ht="25.5">
      <c r="A23" s="41" t="s">
        <v>44</v>
      </c>
      <c r="B23" s="21" t="s">
        <v>45</v>
      </c>
      <c r="C23" s="17" t="s">
        <v>10</v>
      </c>
      <c r="D23" s="43">
        <v>0</v>
      </c>
      <c r="E23" s="18"/>
    </row>
    <row r="24" spans="1:5" ht="25.5">
      <c r="A24" s="41" t="s">
        <v>46</v>
      </c>
      <c r="B24" s="21" t="s">
        <v>47</v>
      </c>
      <c r="C24" s="17" t="s">
        <v>10</v>
      </c>
      <c r="D24" s="43">
        <v>0</v>
      </c>
      <c r="E24" s="18"/>
    </row>
    <row r="25" spans="1:5" ht="25.5">
      <c r="A25" s="41" t="s">
        <v>48</v>
      </c>
      <c r="B25" s="21" t="s">
        <v>49</v>
      </c>
      <c r="C25" s="17" t="s">
        <v>10</v>
      </c>
      <c r="D25" s="43">
        <v>0</v>
      </c>
      <c r="E25" s="18"/>
    </row>
    <row r="26" spans="1:5" ht="12.75">
      <c r="A26" s="41" t="s">
        <v>50</v>
      </c>
      <c r="B26" s="21" t="s">
        <v>51</v>
      </c>
      <c r="C26" s="17" t="s">
        <v>10</v>
      </c>
      <c r="D26" s="43">
        <v>0</v>
      </c>
      <c r="E26" s="18"/>
    </row>
    <row r="27" spans="1:5" ht="12.75">
      <c r="A27" s="41"/>
      <c r="B27" s="21" t="s">
        <v>12</v>
      </c>
      <c r="C27" s="17"/>
      <c r="D27" s="43">
        <v>0</v>
      </c>
      <c r="E27" s="18"/>
    </row>
    <row r="28" spans="1:5" ht="12.75">
      <c r="A28" s="41" t="s">
        <v>52</v>
      </c>
      <c r="B28" s="21" t="s">
        <v>53</v>
      </c>
      <c r="C28" s="17" t="s">
        <v>10</v>
      </c>
      <c r="D28" s="43">
        <v>0</v>
      </c>
      <c r="E28" s="18"/>
    </row>
    <row r="29" spans="1:5" ht="12.75">
      <c r="A29" s="41" t="s">
        <v>54</v>
      </c>
      <c r="B29" s="21" t="s">
        <v>55</v>
      </c>
      <c r="C29" s="17" t="s">
        <v>10</v>
      </c>
      <c r="D29" s="43">
        <v>0</v>
      </c>
      <c r="E29" s="18"/>
    </row>
    <row r="30" spans="1:5" ht="12.75">
      <c r="A30" s="41" t="s">
        <v>56</v>
      </c>
      <c r="B30" s="21" t="s">
        <v>57</v>
      </c>
      <c r="C30" s="17" t="s">
        <v>10</v>
      </c>
      <c r="D30" s="43">
        <v>0</v>
      </c>
      <c r="E30" s="18"/>
    </row>
    <row r="31" spans="1:5" ht="12.75">
      <c r="A31" s="41"/>
      <c r="B31" s="21" t="s">
        <v>12</v>
      </c>
      <c r="C31" s="17"/>
      <c r="D31" s="43">
        <v>0</v>
      </c>
      <c r="E31" s="18"/>
    </row>
    <row r="32" spans="1:5" ht="12.75">
      <c r="A32" s="41" t="s">
        <v>58</v>
      </c>
      <c r="B32" s="21" t="s">
        <v>53</v>
      </c>
      <c r="C32" s="17" t="s">
        <v>10</v>
      </c>
      <c r="D32" s="43">
        <v>0</v>
      </c>
      <c r="E32" s="18"/>
    </row>
    <row r="33" spans="1:5" ht="12.75">
      <c r="A33" s="41" t="s">
        <v>59</v>
      </c>
      <c r="B33" s="21" t="s">
        <v>55</v>
      </c>
      <c r="C33" s="17" t="s">
        <v>10</v>
      </c>
      <c r="D33" s="43">
        <v>0</v>
      </c>
      <c r="E33" s="18"/>
    </row>
    <row r="34" spans="1:5" ht="25.5">
      <c r="A34" s="41" t="s">
        <v>60</v>
      </c>
      <c r="B34" s="21" t="s">
        <v>61</v>
      </c>
      <c r="C34" s="17" t="s">
        <v>10</v>
      </c>
      <c r="D34" s="42">
        <f>(D29+D30)*0.0624</f>
        <v>0</v>
      </c>
      <c r="E34" s="18"/>
    </row>
    <row r="35" spans="1:5" ht="51">
      <c r="A35" s="41" t="s">
        <v>62</v>
      </c>
      <c r="B35" s="21" t="s">
        <v>63</v>
      </c>
      <c r="C35" s="17" t="s">
        <v>10</v>
      </c>
      <c r="D35" s="43"/>
      <c r="E35" s="18"/>
    </row>
    <row r="36" spans="1:5" ht="12.75">
      <c r="A36" s="41">
        <v>3</v>
      </c>
      <c r="B36" s="21" t="s">
        <v>105</v>
      </c>
      <c r="C36" s="17" t="s">
        <v>10</v>
      </c>
      <c r="D36" s="43">
        <f>ROUND(D11-D12,1)</f>
        <v>0</v>
      </c>
      <c r="E36" s="18"/>
    </row>
    <row r="37" spans="1:5" ht="12.75">
      <c r="A37" s="41">
        <v>4</v>
      </c>
      <c r="B37" s="21" t="s">
        <v>95</v>
      </c>
      <c r="C37" s="17" t="s">
        <v>10</v>
      </c>
      <c r="D37" s="43">
        <v>0</v>
      </c>
      <c r="E37" s="18"/>
    </row>
    <row r="38" spans="1:5" ht="25.5">
      <c r="A38" s="41">
        <v>5</v>
      </c>
      <c r="B38" s="21" t="s">
        <v>106</v>
      </c>
      <c r="C38" s="17" t="s">
        <v>18</v>
      </c>
      <c r="D38" s="43">
        <v>8444.135</v>
      </c>
      <c r="E38" s="18"/>
    </row>
    <row r="39" spans="1:7" ht="38.25">
      <c r="A39" s="41">
        <v>6</v>
      </c>
      <c r="B39" s="21" t="s">
        <v>107</v>
      </c>
      <c r="C39" s="17" t="s">
        <v>18</v>
      </c>
      <c r="D39" s="43"/>
      <c r="E39" s="18"/>
      <c r="G39" s="22">
        <f>D40+D42</f>
        <v>526.896544</v>
      </c>
    </row>
    <row r="40" spans="1:7" ht="25.5">
      <c r="A40" s="41">
        <v>7</v>
      </c>
      <c r="B40" s="21" t="s">
        <v>108</v>
      </c>
      <c r="C40" s="17" t="s">
        <v>109</v>
      </c>
      <c r="D40" s="43">
        <f>7018.06*0.0624-0.01748</f>
        <v>437.909464</v>
      </c>
      <c r="E40" s="18"/>
      <c r="G40">
        <f>D40/G39</f>
        <v>0.8311109059011024</v>
      </c>
    </row>
    <row r="41" spans="1:5" ht="25.5">
      <c r="A41" s="41">
        <v>8</v>
      </c>
      <c r="B41" s="21" t="s">
        <v>110</v>
      </c>
      <c r="C41" s="17" t="s">
        <v>65</v>
      </c>
      <c r="D41" s="43"/>
      <c r="E41" s="18"/>
    </row>
    <row r="42" spans="1:7" ht="38.25">
      <c r="A42" s="41">
        <v>9</v>
      </c>
      <c r="B42" s="21" t="s">
        <v>111</v>
      </c>
      <c r="C42" s="17" t="s">
        <v>68</v>
      </c>
      <c r="D42" s="43">
        <f>1426.075*0.0624</f>
        <v>88.98707999999999</v>
      </c>
      <c r="E42" s="18"/>
      <c r="G42">
        <f>D42/G39</f>
        <v>0.1688890940988977</v>
      </c>
    </row>
    <row r="43" spans="1:5" ht="12.75">
      <c r="A43" s="41">
        <v>10</v>
      </c>
      <c r="B43" s="21" t="s">
        <v>112</v>
      </c>
      <c r="C43" s="17" t="s">
        <v>68</v>
      </c>
      <c r="D43" s="43">
        <f>(D38+D39)*0.0624-0.01748</f>
        <v>526.8965440000001</v>
      </c>
      <c r="E43" s="18"/>
    </row>
    <row r="44" spans="1:5" ht="12.75">
      <c r="A44" s="41">
        <v>11</v>
      </c>
      <c r="B44" s="21" t="s">
        <v>113</v>
      </c>
      <c r="C44" s="17" t="s">
        <v>74</v>
      </c>
      <c r="D44" s="43">
        <v>0</v>
      </c>
      <c r="E44" s="18"/>
    </row>
    <row r="45" spans="1:5" ht="25.5">
      <c r="A45" s="41">
        <v>12</v>
      </c>
      <c r="B45" s="21" t="s">
        <v>114</v>
      </c>
      <c r="C45" s="17" t="s">
        <v>76</v>
      </c>
      <c r="D45" s="43">
        <v>177.957</v>
      </c>
      <c r="E45" s="18"/>
    </row>
    <row r="46" spans="1:5" ht="25.5">
      <c r="A46" s="41">
        <v>13</v>
      </c>
      <c r="B46" s="21" t="s">
        <v>115</v>
      </c>
      <c r="C46" s="17" t="s">
        <v>116</v>
      </c>
      <c r="D46" s="43"/>
      <c r="E46" s="18"/>
    </row>
    <row r="47" spans="1:5" ht="26.25" thickBot="1">
      <c r="A47" s="44">
        <v>14</v>
      </c>
      <c r="B47" s="45" t="s">
        <v>87</v>
      </c>
      <c r="C47" s="46" t="s">
        <v>88</v>
      </c>
      <c r="D47" s="132"/>
      <c r="E47" s="18"/>
    </row>
    <row r="49" spans="1:4" ht="60" customHeight="1">
      <c r="A49" s="147" t="s">
        <v>353</v>
      </c>
      <c r="B49" s="147"/>
      <c r="C49" s="147"/>
      <c r="D49" s="147"/>
    </row>
  </sheetData>
  <sheetProtection/>
  <mergeCells count="8">
    <mergeCell ref="A49:D49"/>
    <mergeCell ref="A8:A9"/>
    <mergeCell ref="B8:B9"/>
    <mergeCell ref="C8:C9"/>
    <mergeCell ref="A2:E2"/>
    <mergeCell ref="A3:E3"/>
    <mergeCell ref="A5:E5"/>
    <mergeCell ref="A6:E6"/>
  </mergeCells>
  <printOptions/>
  <pageMargins left="0.5905511811023623" right="0.5905511811023623" top="0.1968503937007874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9.125" style="50" customWidth="1"/>
    <col min="2" max="2" width="32.75390625" style="50" customWidth="1"/>
    <col min="3" max="3" width="15.25390625" style="50" customWidth="1"/>
    <col min="4" max="4" width="29.625" style="50" customWidth="1"/>
    <col min="5" max="16384" width="9.125" style="50" customWidth="1"/>
  </cols>
  <sheetData>
    <row r="1" spans="1:4" ht="22.5" customHeight="1">
      <c r="A1" s="157" t="s">
        <v>119</v>
      </c>
      <c r="B1" s="158"/>
      <c r="C1" s="158"/>
      <c r="D1" s="158"/>
    </row>
    <row r="2" spans="1:4" ht="22.5" customHeight="1">
      <c r="A2" s="159" t="s">
        <v>120</v>
      </c>
      <c r="B2" s="158"/>
      <c r="C2" s="158"/>
      <c r="D2" s="158"/>
    </row>
    <row r="3" spans="1:4" ht="35.25" customHeight="1">
      <c r="A3" s="159" t="s">
        <v>121</v>
      </c>
      <c r="B3" s="158"/>
      <c r="C3" s="158"/>
      <c r="D3" s="158"/>
    </row>
    <row r="4" spans="2:4" ht="22.5" customHeight="1">
      <c r="B4" s="157" t="s">
        <v>126</v>
      </c>
      <c r="C4" s="157"/>
      <c r="D4" s="157"/>
    </row>
    <row r="5" spans="2:4" ht="22.5" customHeight="1" thickBot="1">
      <c r="B5" s="51"/>
      <c r="C5" s="51"/>
      <c r="D5" s="51"/>
    </row>
    <row r="6" spans="1:4" ht="30">
      <c r="A6" s="56" t="s">
        <v>6</v>
      </c>
      <c r="B6" s="57" t="s">
        <v>7</v>
      </c>
      <c r="C6" s="57" t="s">
        <v>122</v>
      </c>
      <c r="D6" s="58" t="s">
        <v>9</v>
      </c>
    </row>
    <row r="7" spans="1:4" ht="27.75" customHeight="1">
      <c r="A7" s="59">
        <v>1</v>
      </c>
      <c r="B7" s="52" t="s">
        <v>123</v>
      </c>
      <c r="C7" s="53" t="s">
        <v>10</v>
      </c>
      <c r="D7" s="129">
        <f>382665-333390</f>
        <v>49275</v>
      </c>
    </row>
    <row r="8" spans="1:4" ht="27.75" customHeight="1">
      <c r="A8" s="59"/>
      <c r="B8" s="52" t="s">
        <v>12</v>
      </c>
      <c r="C8" s="53" t="s">
        <v>10</v>
      </c>
      <c r="D8" s="129"/>
    </row>
    <row r="9" spans="1:4" ht="27.75" customHeight="1">
      <c r="A9" s="59">
        <v>2</v>
      </c>
      <c r="B9" s="52" t="s">
        <v>124</v>
      </c>
      <c r="C9" s="53" t="s">
        <v>10</v>
      </c>
      <c r="D9" s="129">
        <f>8619.12825+85961.33128</f>
        <v>94580.45953</v>
      </c>
    </row>
    <row r="10" spans="1:4" ht="27.75" customHeight="1">
      <c r="A10" s="59">
        <v>3</v>
      </c>
      <c r="B10" s="52" t="s">
        <v>147</v>
      </c>
      <c r="C10" s="53" t="s">
        <v>10</v>
      </c>
      <c r="D10" s="129">
        <f>53355.42749+22353.08872-54758.2</f>
        <v>20950.316210000005</v>
      </c>
    </row>
    <row r="11" spans="1:6" ht="27.75" customHeight="1" thickBot="1">
      <c r="A11" s="60">
        <v>4</v>
      </c>
      <c r="B11" s="61" t="s">
        <v>125</v>
      </c>
      <c r="C11" s="62" t="s">
        <v>10</v>
      </c>
      <c r="D11" s="130">
        <f>27.23892+5.357</f>
        <v>32.59592</v>
      </c>
      <c r="F11" s="114"/>
    </row>
    <row r="12" spans="2:6" ht="15">
      <c r="B12" s="54"/>
      <c r="C12" s="54"/>
      <c r="D12" s="55"/>
      <c r="F12" s="114"/>
    </row>
    <row r="14" spans="1:16" ht="12.75" hidden="1">
      <c r="A14" s="156" t="s">
        <v>219</v>
      </c>
      <c r="B14" s="156"/>
      <c r="C14" s="156"/>
      <c r="D14" s="156"/>
      <c r="E14" s="47"/>
      <c r="F14" s="47"/>
      <c r="G14" s="47"/>
      <c r="H14" s="47"/>
      <c r="I14" s="47"/>
      <c r="J14" s="66"/>
      <c r="K14" s="66"/>
      <c r="L14" s="66"/>
      <c r="M14" s="66"/>
      <c r="N14" s="66"/>
      <c r="O14" s="66"/>
      <c r="P14" s="66"/>
    </row>
  </sheetData>
  <sheetProtection/>
  <mergeCells count="5">
    <mergeCell ref="A14:D14"/>
    <mergeCell ref="A1:D1"/>
    <mergeCell ref="A2:D2"/>
    <mergeCell ref="A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625" style="0" customWidth="1"/>
    <col min="2" max="2" width="62.00390625" style="0" customWidth="1"/>
    <col min="4" max="4" width="14.25390625" style="0" customWidth="1"/>
  </cols>
  <sheetData>
    <row r="1" spans="1:4" ht="19.5" customHeight="1">
      <c r="A1" s="152" t="s">
        <v>128</v>
      </c>
      <c r="B1" s="153"/>
      <c r="C1" s="153"/>
      <c r="D1" s="153"/>
    </row>
    <row r="2" spans="1:4" ht="19.5" customHeight="1">
      <c r="A2" s="152" t="s">
        <v>129</v>
      </c>
      <c r="B2" s="153"/>
      <c r="C2" s="153"/>
      <c r="D2" s="153"/>
    </row>
    <row r="3" spans="1:16" ht="19.5" customHeight="1">
      <c r="A3" s="162" t="s">
        <v>126</v>
      </c>
      <c r="B3" s="162"/>
      <c r="C3" s="162"/>
      <c r="D3" s="162"/>
      <c r="E3" s="48"/>
      <c r="F3" s="48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9.5" customHeight="1">
      <c r="A4" s="160" t="s">
        <v>120</v>
      </c>
      <c r="B4" s="161"/>
      <c r="C4" s="161"/>
      <c r="D4" s="161"/>
      <c r="E4" s="49"/>
      <c r="F4" s="49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9.5" customHeight="1">
      <c r="A5" s="160" t="s">
        <v>121</v>
      </c>
      <c r="B5" s="161"/>
      <c r="C5" s="161"/>
      <c r="D5" s="161"/>
      <c r="E5" s="49"/>
      <c r="F5" s="49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ht="23.25" customHeight="1"/>
    <row r="7" spans="1:5" ht="25.5">
      <c r="A7" s="17" t="s">
        <v>6</v>
      </c>
      <c r="B7" s="17" t="s">
        <v>131</v>
      </c>
      <c r="C7" s="17" t="s">
        <v>8</v>
      </c>
      <c r="D7" s="17" t="s">
        <v>132</v>
      </c>
      <c r="E7" s="63"/>
    </row>
    <row r="8" spans="1:4" ht="39" customHeight="1">
      <c r="A8" s="17">
        <v>1</v>
      </c>
      <c r="B8" s="65" t="s">
        <v>143</v>
      </c>
      <c r="C8" s="17" t="s">
        <v>134</v>
      </c>
      <c r="D8" s="17">
        <v>0</v>
      </c>
    </row>
    <row r="9" spans="1:4" ht="39" customHeight="1">
      <c r="A9" s="17">
        <v>2</v>
      </c>
      <c r="B9" s="65" t="s">
        <v>144</v>
      </c>
      <c r="C9" s="17" t="s">
        <v>136</v>
      </c>
      <c r="D9" s="17">
        <v>0</v>
      </c>
    </row>
    <row r="10" spans="1:4" ht="39" customHeight="1">
      <c r="A10" s="17">
        <v>3</v>
      </c>
      <c r="B10" s="65" t="s">
        <v>145</v>
      </c>
      <c r="C10" s="17" t="s">
        <v>138</v>
      </c>
      <c r="D10" s="17">
        <v>0</v>
      </c>
    </row>
    <row r="11" spans="1:4" ht="39" customHeight="1">
      <c r="A11" s="17">
        <v>4</v>
      </c>
      <c r="B11" s="65" t="s">
        <v>146</v>
      </c>
      <c r="C11" s="17" t="s">
        <v>136</v>
      </c>
      <c r="D11" s="17">
        <v>0</v>
      </c>
    </row>
    <row r="13" ht="37.5" customHeight="1"/>
    <row r="14" spans="1:16" ht="12.75" hidden="1">
      <c r="A14" s="156" t="s">
        <v>141</v>
      </c>
      <c r="B14" s="156"/>
      <c r="C14" s="156"/>
      <c r="D14" s="156"/>
      <c r="E14" s="47"/>
      <c r="F14" s="47"/>
      <c r="G14" s="47"/>
      <c r="H14" s="47"/>
      <c r="I14" s="47"/>
      <c r="J14" s="66"/>
      <c r="K14" s="66"/>
      <c r="L14" s="66"/>
      <c r="M14" s="66"/>
      <c r="N14" s="66"/>
      <c r="O14" s="66"/>
      <c r="P14" s="66"/>
    </row>
  </sheetData>
  <sheetProtection/>
  <mergeCells count="6">
    <mergeCell ref="A5:D5"/>
    <mergeCell ref="A14:D14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7.625" style="0" customWidth="1"/>
    <col min="2" max="2" width="62.00390625" style="0" customWidth="1"/>
    <col min="4" max="4" width="14.25390625" style="0" customWidth="1"/>
  </cols>
  <sheetData>
    <row r="1" spans="1:4" ht="19.5" customHeight="1">
      <c r="A1" s="152" t="s">
        <v>128</v>
      </c>
      <c r="B1" s="153"/>
      <c r="C1" s="153"/>
      <c r="D1" s="153"/>
    </row>
    <row r="2" spans="1:4" ht="19.5" customHeight="1">
      <c r="A2" s="152" t="s">
        <v>129</v>
      </c>
      <c r="B2" s="153"/>
      <c r="C2" s="153"/>
      <c r="D2" s="153"/>
    </row>
    <row r="3" spans="1:16" ht="19.5" customHeight="1">
      <c r="A3" s="162" t="s">
        <v>126</v>
      </c>
      <c r="B3" s="162"/>
      <c r="C3" s="162"/>
      <c r="D3" s="162"/>
      <c r="E3" s="48"/>
      <c r="F3" s="48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9.5" customHeight="1">
      <c r="A4" s="154" t="s">
        <v>130</v>
      </c>
      <c r="B4" s="155"/>
      <c r="C4" s="155"/>
      <c r="D4" s="155"/>
      <c r="E4" s="15"/>
      <c r="F4" s="15"/>
      <c r="G4" s="15"/>
      <c r="H4" s="15"/>
      <c r="I4" s="15"/>
      <c r="J4" s="64"/>
      <c r="K4" s="64"/>
      <c r="L4" s="64"/>
      <c r="M4" s="64"/>
      <c r="N4" s="64"/>
      <c r="O4" s="64"/>
      <c r="P4" s="64"/>
    </row>
    <row r="5" ht="23.25" customHeight="1"/>
    <row r="6" spans="1:5" ht="25.5">
      <c r="A6" s="17" t="s">
        <v>6</v>
      </c>
      <c r="B6" s="17" t="s">
        <v>131</v>
      </c>
      <c r="C6" s="17" t="s">
        <v>8</v>
      </c>
      <c r="D6" s="17" t="s">
        <v>132</v>
      </c>
      <c r="E6" s="63"/>
    </row>
    <row r="7" spans="1:4" ht="39" customHeight="1">
      <c r="A7" s="17">
        <v>1</v>
      </c>
      <c r="B7" s="65" t="s">
        <v>133</v>
      </c>
      <c r="C7" s="17" t="s">
        <v>134</v>
      </c>
      <c r="D7" s="17">
        <v>0</v>
      </c>
    </row>
    <row r="8" spans="1:4" ht="39" customHeight="1">
      <c r="A8" s="17">
        <v>2</v>
      </c>
      <c r="B8" s="65" t="s">
        <v>135</v>
      </c>
      <c r="C8" s="17" t="s">
        <v>136</v>
      </c>
      <c r="D8" s="17">
        <v>0</v>
      </c>
    </row>
    <row r="9" spans="1:4" ht="39" customHeight="1">
      <c r="A9" s="17">
        <v>3</v>
      </c>
      <c r="B9" s="65" t="s">
        <v>137</v>
      </c>
      <c r="C9" s="17" t="s">
        <v>138</v>
      </c>
      <c r="D9" s="17">
        <v>0</v>
      </c>
    </row>
    <row r="10" spans="1:4" ht="39" customHeight="1">
      <c r="A10" s="17">
        <v>4</v>
      </c>
      <c r="B10" s="65" t="s">
        <v>139</v>
      </c>
      <c r="C10" s="17" t="s">
        <v>136</v>
      </c>
      <c r="D10" s="17">
        <v>0</v>
      </c>
    </row>
    <row r="11" spans="1:4" ht="39" customHeight="1">
      <c r="A11" s="17">
        <v>5</v>
      </c>
      <c r="B11" s="65" t="s">
        <v>140</v>
      </c>
      <c r="C11" s="17"/>
      <c r="D11" s="17" t="s">
        <v>142</v>
      </c>
    </row>
    <row r="13" ht="37.5" customHeight="1"/>
    <row r="14" spans="1:16" ht="12.75" customHeight="1" hidden="1">
      <c r="A14" s="156" t="s">
        <v>141</v>
      </c>
      <c r="B14" s="156"/>
      <c r="C14" s="156"/>
      <c r="D14" s="156"/>
      <c r="E14" s="47"/>
      <c r="F14" s="47"/>
      <c r="G14" s="47"/>
      <c r="H14" s="47"/>
      <c r="I14" s="47"/>
      <c r="J14" s="66"/>
      <c r="K14" s="66"/>
      <c r="L14" s="66"/>
      <c r="M14" s="66"/>
      <c r="N14" s="66"/>
      <c r="O14" s="66"/>
      <c r="P14" s="66"/>
    </row>
  </sheetData>
  <sheetProtection/>
  <mergeCells count="5">
    <mergeCell ref="A14:D14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89"/>
  <sheetViews>
    <sheetView zoomScale="110" zoomScaleNormal="110" zoomScalePageLayoutView="0" workbookViewId="0" topLeftCell="A1">
      <pane xSplit="1" ySplit="9" topLeftCell="B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0" sqref="A70:IV70"/>
    </sheetView>
  </sheetViews>
  <sheetFormatPr defaultColWidth="9.00390625" defaultRowHeight="12.75"/>
  <cols>
    <col min="1" max="1" width="73.875" style="81" customWidth="1"/>
    <col min="2" max="2" width="5.125" style="81" customWidth="1"/>
    <col min="3" max="3" width="4.75390625" style="81" customWidth="1"/>
    <col min="4" max="4" width="8.125" style="81" customWidth="1"/>
    <col min="5" max="5" width="4.25390625" style="81" customWidth="1"/>
    <col min="6" max="6" width="8.25390625" style="81" customWidth="1"/>
    <col min="7" max="7" width="9.25390625" style="81" customWidth="1"/>
    <col min="8" max="8" width="7.625" style="81" customWidth="1"/>
    <col min="9" max="10" width="7.75390625" style="81" customWidth="1"/>
    <col min="11" max="11" width="7.25390625" style="81" customWidth="1"/>
    <col min="12" max="12" width="7.00390625" style="81" customWidth="1"/>
    <col min="13" max="13" width="7.75390625" style="81" customWidth="1"/>
    <col min="14" max="14" width="7.625" style="81" customWidth="1"/>
    <col min="15" max="15" width="6.875" style="81" customWidth="1"/>
    <col min="16" max="17" width="8.125" style="81" customWidth="1"/>
    <col min="18" max="18" width="7.625" style="81" customWidth="1"/>
    <col min="19" max="19" width="7.25390625" style="81" customWidth="1"/>
    <col min="20" max="20" width="7.375" style="81" customWidth="1"/>
    <col min="21" max="21" width="6.875" style="81" customWidth="1"/>
    <col min="22" max="22" width="7.25390625" style="81" customWidth="1"/>
    <col min="23" max="25" width="8.00390625" style="81" customWidth="1"/>
    <col min="26" max="26" width="7.75390625" style="81" customWidth="1"/>
    <col min="27" max="27" width="8.00390625" style="81" customWidth="1"/>
    <col min="28" max="28" width="8.25390625" style="81" customWidth="1"/>
    <col min="29" max="29" width="7.125" style="81" customWidth="1"/>
    <col min="30" max="32" width="6.125" style="81" customWidth="1"/>
    <col min="33" max="33" width="7.00390625" style="81" customWidth="1"/>
    <col min="34" max="34" width="8.00390625" style="81" customWidth="1"/>
    <col min="35" max="35" width="7.125" style="81" customWidth="1"/>
    <col min="36" max="36" width="4.75390625" style="81" customWidth="1"/>
    <col min="37" max="37" width="5.00390625" style="81" customWidth="1"/>
    <col min="38" max="38" width="5.25390625" style="81" customWidth="1"/>
    <col min="39" max="39" width="3.875" style="81" customWidth="1"/>
    <col min="40" max="16384" width="9.125" style="81" customWidth="1"/>
  </cols>
  <sheetData>
    <row r="1" spans="1:39" ht="66" customHeight="1" thickBot="1">
      <c r="A1" s="168" t="s">
        <v>220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</row>
    <row r="2" spans="1:39" s="82" customFormat="1" ht="21.75" customHeight="1">
      <c r="A2" s="169" t="s">
        <v>221</v>
      </c>
      <c r="B2" s="171" t="s">
        <v>222</v>
      </c>
      <c r="C2" s="171"/>
      <c r="D2" s="171" t="s">
        <v>223</v>
      </c>
      <c r="E2" s="171"/>
      <c r="F2" s="171"/>
      <c r="G2" s="171"/>
      <c r="H2" s="171" t="s">
        <v>224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 t="s">
        <v>225</v>
      </c>
      <c r="AI2" s="173" t="s">
        <v>226</v>
      </c>
      <c r="AJ2" s="171" t="s">
        <v>227</v>
      </c>
      <c r="AK2" s="171"/>
      <c r="AL2" s="171"/>
      <c r="AM2" s="174" t="s">
        <v>228</v>
      </c>
    </row>
    <row r="3" spans="1:39" s="82" customFormat="1" ht="24.75" customHeight="1">
      <c r="A3" s="170"/>
      <c r="B3" s="167"/>
      <c r="C3" s="167"/>
      <c r="D3" s="167" t="s">
        <v>229</v>
      </c>
      <c r="E3" s="167" t="s">
        <v>230</v>
      </c>
      <c r="F3" s="167" t="s">
        <v>231</v>
      </c>
      <c r="G3" s="166" t="s">
        <v>232</v>
      </c>
      <c r="H3" s="167" t="s">
        <v>233</v>
      </c>
      <c r="I3" s="167"/>
      <c r="J3" s="167"/>
      <c r="K3" s="167" t="s">
        <v>234</v>
      </c>
      <c r="L3" s="167"/>
      <c r="M3" s="167"/>
      <c r="N3" s="167" t="s">
        <v>235</v>
      </c>
      <c r="O3" s="167"/>
      <c r="P3" s="167"/>
      <c r="Q3" s="167" t="s">
        <v>236</v>
      </c>
      <c r="R3" s="167"/>
      <c r="S3" s="167"/>
      <c r="T3" s="167" t="s">
        <v>237</v>
      </c>
      <c r="U3" s="167"/>
      <c r="V3" s="167"/>
      <c r="W3" s="167"/>
      <c r="X3" s="167"/>
      <c r="Y3" s="167"/>
      <c r="Z3" s="167"/>
      <c r="AA3" s="167" t="s">
        <v>238</v>
      </c>
      <c r="AB3" s="167"/>
      <c r="AC3" s="167"/>
      <c r="AD3" s="167"/>
      <c r="AE3" s="167"/>
      <c r="AF3" s="167"/>
      <c r="AG3" s="167"/>
      <c r="AH3" s="166"/>
      <c r="AI3" s="166"/>
      <c r="AJ3" s="167"/>
      <c r="AK3" s="167"/>
      <c r="AL3" s="167"/>
      <c r="AM3" s="175"/>
    </row>
    <row r="4" spans="1:39" s="82" customFormat="1" ht="24.75" customHeight="1">
      <c r="A4" s="170"/>
      <c r="B4" s="167"/>
      <c r="C4" s="167"/>
      <c r="D4" s="176"/>
      <c r="E4" s="167"/>
      <c r="F4" s="167"/>
      <c r="G4" s="166"/>
      <c r="H4" s="164" t="s">
        <v>239</v>
      </c>
      <c r="I4" s="164" t="s">
        <v>240</v>
      </c>
      <c r="J4" s="164" t="s">
        <v>241</v>
      </c>
      <c r="K4" s="164" t="s">
        <v>239</v>
      </c>
      <c r="L4" s="164" t="s">
        <v>240</v>
      </c>
      <c r="M4" s="164" t="s">
        <v>241</v>
      </c>
      <c r="N4" s="164" t="s">
        <v>239</v>
      </c>
      <c r="O4" s="164" t="s">
        <v>240</v>
      </c>
      <c r="P4" s="164" t="s">
        <v>241</v>
      </c>
      <c r="Q4" s="164" t="s">
        <v>239</v>
      </c>
      <c r="R4" s="164" t="s">
        <v>240</v>
      </c>
      <c r="S4" s="164" t="s">
        <v>241</v>
      </c>
      <c r="T4" s="164" t="s">
        <v>242</v>
      </c>
      <c r="U4" s="164" t="s">
        <v>240</v>
      </c>
      <c r="V4" s="164" t="s">
        <v>241</v>
      </c>
      <c r="W4" s="166" t="s">
        <v>243</v>
      </c>
      <c r="X4" s="166"/>
      <c r="Y4" s="166"/>
      <c r="Z4" s="166"/>
      <c r="AA4" s="164" t="s">
        <v>244</v>
      </c>
      <c r="AB4" s="164" t="s">
        <v>245</v>
      </c>
      <c r="AC4" s="164" t="s">
        <v>246</v>
      </c>
      <c r="AD4" s="165" t="s">
        <v>247</v>
      </c>
      <c r="AE4" s="165" t="s">
        <v>248</v>
      </c>
      <c r="AF4" s="164" t="s">
        <v>326</v>
      </c>
      <c r="AG4" s="164" t="s">
        <v>249</v>
      </c>
      <c r="AH4" s="166"/>
      <c r="AI4" s="166"/>
      <c r="AJ4" s="164" t="s">
        <v>250</v>
      </c>
      <c r="AK4" s="164" t="s">
        <v>251</v>
      </c>
      <c r="AL4" s="164" t="s">
        <v>252</v>
      </c>
      <c r="AM4" s="175"/>
    </row>
    <row r="5" spans="1:39" s="82" customFormat="1" ht="39" customHeight="1">
      <c r="A5" s="170"/>
      <c r="B5" s="164" t="s">
        <v>253</v>
      </c>
      <c r="C5" s="164" t="s">
        <v>254</v>
      </c>
      <c r="D5" s="176"/>
      <c r="E5" s="167"/>
      <c r="F5" s="167"/>
      <c r="G5" s="166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 t="s">
        <v>255</v>
      </c>
      <c r="X5" s="165" t="s">
        <v>256</v>
      </c>
      <c r="Y5" s="165" t="s">
        <v>257</v>
      </c>
      <c r="Z5" s="165" t="s">
        <v>258</v>
      </c>
      <c r="AA5" s="164"/>
      <c r="AB5" s="164"/>
      <c r="AC5" s="164"/>
      <c r="AD5" s="165"/>
      <c r="AE5" s="165"/>
      <c r="AF5" s="164"/>
      <c r="AG5" s="164"/>
      <c r="AH5" s="166"/>
      <c r="AI5" s="166"/>
      <c r="AJ5" s="164"/>
      <c r="AK5" s="164"/>
      <c r="AL5" s="164"/>
      <c r="AM5" s="175"/>
    </row>
    <row r="6" spans="1:39" s="82" customFormat="1" ht="42" customHeight="1">
      <c r="A6" s="170"/>
      <c r="B6" s="164"/>
      <c r="C6" s="164"/>
      <c r="D6" s="176"/>
      <c r="E6" s="167"/>
      <c r="F6" s="167"/>
      <c r="G6" s="166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5"/>
      <c r="X6" s="165"/>
      <c r="Y6" s="165"/>
      <c r="Z6" s="165"/>
      <c r="AA6" s="164"/>
      <c r="AB6" s="164"/>
      <c r="AC6" s="164"/>
      <c r="AD6" s="165"/>
      <c r="AE6" s="165"/>
      <c r="AF6" s="164"/>
      <c r="AG6" s="164"/>
      <c r="AH6" s="166"/>
      <c r="AI6" s="166"/>
      <c r="AJ6" s="164"/>
      <c r="AK6" s="164"/>
      <c r="AL6" s="164"/>
      <c r="AM6" s="175"/>
    </row>
    <row r="7" spans="1:39" ht="12" customHeight="1">
      <c r="A7" s="91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83">
        <v>21</v>
      </c>
      <c r="V7" s="83">
        <v>22</v>
      </c>
      <c r="W7" s="83">
        <v>23</v>
      </c>
      <c r="X7" s="83">
        <v>24</v>
      </c>
      <c r="Y7" s="83">
        <v>25</v>
      </c>
      <c r="Z7" s="83">
        <v>26</v>
      </c>
      <c r="AA7" s="83">
        <v>27</v>
      </c>
      <c r="AB7" s="83">
        <v>28</v>
      </c>
      <c r="AC7" s="83">
        <v>29</v>
      </c>
      <c r="AD7" s="83">
        <v>30</v>
      </c>
      <c r="AE7" s="83">
        <v>31</v>
      </c>
      <c r="AF7" s="83">
        <v>32</v>
      </c>
      <c r="AG7" s="83">
        <v>33</v>
      </c>
      <c r="AH7" s="83">
        <v>34</v>
      </c>
      <c r="AI7" s="83">
        <v>35</v>
      </c>
      <c r="AJ7" s="83">
        <v>36</v>
      </c>
      <c r="AK7" s="83">
        <v>37</v>
      </c>
      <c r="AL7" s="83">
        <v>38</v>
      </c>
      <c r="AM7" s="92">
        <v>39</v>
      </c>
    </row>
    <row r="8" spans="1:39" s="82" customFormat="1" ht="26.25" customHeight="1">
      <c r="A8" s="93" t="s">
        <v>259</v>
      </c>
      <c r="B8" s="84"/>
      <c r="C8" s="84"/>
      <c r="D8" s="84"/>
      <c r="E8" s="84"/>
      <c r="F8" s="104"/>
      <c r="G8" s="104"/>
      <c r="H8" s="104">
        <f aca="true" t="shared" si="0" ref="H8:AI8">H9+H44+H54+H61</f>
        <v>4607.735</v>
      </c>
      <c r="I8" s="104">
        <f t="shared" si="0"/>
        <v>1512.455</v>
      </c>
      <c r="J8" s="104">
        <f t="shared" si="0"/>
        <v>3095.2799999999997</v>
      </c>
      <c r="K8" s="104">
        <f t="shared" si="0"/>
        <v>10217.474</v>
      </c>
      <c r="L8" s="104">
        <f t="shared" si="0"/>
        <v>6849.248</v>
      </c>
      <c r="M8" s="104">
        <f t="shared" si="0"/>
        <v>3368.2259999999997</v>
      </c>
      <c r="N8" s="104">
        <f t="shared" si="0"/>
        <v>27883.813000000006</v>
      </c>
      <c r="O8" s="104">
        <f t="shared" si="0"/>
        <v>6345.897</v>
      </c>
      <c r="P8" s="104">
        <f t="shared" si="0"/>
        <v>21537.916</v>
      </c>
      <c r="Q8" s="104">
        <f t="shared" si="0"/>
        <v>51784.19300000001</v>
      </c>
      <c r="R8" s="104">
        <f t="shared" si="0"/>
        <v>4641.412</v>
      </c>
      <c r="S8" s="104">
        <f t="shared" si="0"/>
        <v>47142.781</v>
      </c>
      <c r="T8" s="105">
        <f>T9+T44+T54+T61+0.05</f>
        <v>94493.265</v>
      </c>
      <c r="U8" s="104">
        <f t="shared" si="0"/>
        <v>19349.012000000006</v>
      </c>
      <c r="V8" s="104">
        <f t="shared" si="0"/>
        <v>75144.203</v>
      </c>
      <c r="W8" s="104">
        <f t="shared" si="0"/>
        <v>0</v>
      </c>
      <c r="X8" s="104">
        <f t="shared" si="0"/>
        <v>21288.012000000002</v>
      </c>
      <c r="Y8" s="104">
        <f t="shared" si="0"/>
        <v>31515.396</v>
      </c>
      <c r="Z8" s="104">
        <f t="shared" si="0"/>
        <v>41689.80699999999</v>
      </c>
      <c r="AA8" s="104">
        <f>AA9+AA44+AA54+AA61+0.06</f>
        <v>94493.26993</v>
      </c>
      <c r="AB8" s="104">
        <f>AB9+AB44+AB54+AB61+0.06</f>
        <v>56973.101</v>
      </c>
      <c r="AC8" s="104">
        <f t="shared" si="0"/>
        <v>21252.137929999997</v>
      </c>
      <c r="AD8" s="104">
        <f t="shared" si="0"/>
        <v>0</v>
      </c>
      <c r="AE8" s="104">
        <f t="shared" si="0"/>
        <v>0</v>
      </c>
      <c r="AF8" s="104">
        <f t="shared" si="0"/>
        <v>1802.28</v>
      </c>
      <c r="AG8" s="104">
        <f t="shared" si="0"/>
        <v>14465.751</v>
      </c>
      <c r="AH8" s="104">
        <f>AH9+AH44+AH54+AH61+0.05</f>
        <v>94493.265</v>
      </c>
      <c r="AI8" s="84">
        <f t="shared" si="0"/>
        <v>0</v>
      </c>
      <c r="AJ8" s="84"/>
      <c r="AK8" s="84"/>
      <c r="AL8" s="84"/>
      <c r="AM8" s="125"/>
    </row>
    <row r="9" spans="1:39" ht="9.75">
      <c r="A9" s="94" t="s">
        <v>260</v>
      </c>
      <c r="B9" s="86"/>
      <c r="C9" s="86"/>
      <c r="D9" s="86"/>
      <c r="E9" s="86"/>
      <c r="F9" s="106"/>
      <c r="G9" s="106"/>
      <c r="H9" s="106">
        <f>SUM(H10:H43)</f>
        <v>4564.825</v>
      </c>
      <c r="I9" s="106">
        <f aca="true" t="shared" si="1" ref="I9:AH9">SUM(I10:I43)</f>
        <v>1512.455</v>
      </c>
      <c r="J9" s="106">
        <f t="shared" si="1"/>
        <v>3052.37</v>
      </c>
      <c r="K9" s="106">
        <f t="shared" si="1"/>
        <v>9536.658</v>
      </c>
      <c r="L9" s="106">
        <f t="shared" si="1"/>
        <v>6849.248</v>
      </c>
      <c r="M9" s="106">
        <f t="shared" si="1"/>
        <v>2687.41</v>
      </c>
      <c r="N9" s="106">
        <f t="shared" si="1"/>
        <v>21793.022000000004</v>
      </c>
      <c r="O9" s="106">
        <f t="shared" si="1"/>
        <v>6345.897</v>
      </c>
      <c r="P9" s="106">
        <f t="shared" si="1"/>
        <v>15447.125</v>
      </c>
      <c r="Q9" s="106">
        <f t="shared" si="1"/>
        <v>32777.292</v>
      </c>
      <c r="R9" s="106">
        <f t="shared" si="1"/>
        <v>4429.712</v>
      </c>
      <c r="S9" s="106">
        <f t="shared" si="1"/>
        <v>28347.58</v>
      </c>
      <c r="T9" s="107">
        <f t="shared" si="1"/>
        <v>68671.79699999999</v>
      </c>
      <c r="U9" s="106">
        <f t="shared" si="1"/>
        <v>19137.312000000005</v>
      </c>
      <c r="V9" s="106">
        <f t="shared" si="1"/>
        <v>49534.485</v>
      </c>
      <c r="W9" s="106">
        <f t="shared" si="1"/>
        <v>0</v>
      </c>
      <c r="X9" s="106">
        <f t="shared" si="1"/>
        <v>11741.61</v>
      </c>
      <c r="Y9" s="106">
        <f t="shared" si="1"/>
        <v>17254.36</v>
      </c>
      <c r="Z9" s="106">
        <f t="shared" si="1"/>
        <v>39675.82699999999</v>
      </c>
      <c r="AA9" s="106">
        <f t="shared" si="1"/>
        <v>68671.79192999999</v>
      </c>
      <c r="AB9" s="106">
        <f t="shared" si="1"/>
        <v>47419.65400000001</v>
      </c>
      <c r="AC9" s="106">
        <f t="shared" si="1"/>
        <v>21252.137929999997</v>
      </c>
      <c r="AD9" s="106">
        <f t="shared" si="1"/>
        <v>0</v>
      </c>
      <c r="AE9" s="106">
        <f t="shared" si="1"/>
        <v>0</v>
      </c>
      <c r="AF9" s="106">
        <f t="shared" si="1"/>
        <v>0</v>
      </c>
      <c r="AG9" s="106">
        <f t="shared" si="1"/>
        <v>0</v>
      </c>
      <c r="AH9" s="106">
        <f t="shared" si="1"/>
        <v>68671.79699999999</v>
      </c>
      <c r="AI9" s="86"/>
      <c r="AJ9" s="86"/>
      <c r="AK9" s="86"/>
      <c r="AL9" s="86"/>
      <c r="AM9" s="126"/>
    </row>
    <row r="10" spans="1:127" s="85" customFormat="1" ht="8.25">
      <c r="A10" s="95" t="s">
        <v>261</v>
      </c>
      <c r="B10" s="85">
        <v>2010</v>
      </c>
      <c r="C10" s="85">
        <v>2010</v>
      </c>
      <c r="F10" s="108">
        <f>T10</f>
        <v>7348.6179999999995</v>
      </c>
      <c r="G10" s="108">
        <f>F10</f>
        <v>7348.6179999999995</v>
      </c>
      <c r="H10" s="108">
        <f>I10+J10</f>
        <v>196</v>
      </c>
      <c r="I10" s="108">
        <v>196</v>
      </c>
      <c r="J10" s="108"/>
      <c r="K10" s="108">
        <f>L10+M10</f>
        <v>2727.658</v>
      </c>
      <c r="L10" s="108">
        <f>654.98+360.52+1712.158</f>
        <v>2727.658</v>
      </c>
      <c r="M10" s="108"/>
      <c r="N10" s="108">
        <f>O10+P10</f>
        <v>3721.17</v>
      </c>
      <c r="O10" s="108">
        <v>3721.17</v>
      </c>
      <c r="P10" s="108"/>
      <c r="Q10" s="108">
        <f>R10+S10</f>
        <v>703.79</v>
      </c>
      <c r="R10" s="108">
        <v>703.79</v>
      </c>
      <c r="S10" s="108"/>
      <c r="T10" s="109">
        <f>H10+K10+N10+Q10</f>
        <v>7348.6179999999995</v>
      </c>
      <c r="U10" s="108">
        <f>I10+L10+O10+R10</f>
        <v>7348.6179999999995</v>
      </c>
      <c r="V10" s="108">
        <f>J10+M10+P10+S10</f>
        <v>0</v>
      </c>
      <c r="W10" s="108"/>
      <c r="X10" s="108"/>
      <c r="Y10" s="108"/>
      <c r="Z10" s="108">
        <f aca="true" t="shared" si="2" ref="Z10:Z21">T10</f>
        <v>7348.6179999999995</v>
      </c>
      <c r="AA10" s="108">
        <f>SUM(AB10:AG10)</f>
        <v>7348.6179999999995</v>
      </c>
      <c r="AB10" s="108">
        <f>T10-AC10-AG10</f>
        <v>7348.6179999999995</v>
      </c>
      <c r="AC10" s="108"/>
      <c r="AD10" s="108"/>
      <c r="AE10" s="108"/>
      <c r="AF10" s="108"/>
      <c r="AG10" s="108"/>
      <c r="AH10" s="108">
        <f>T10</f>
        <v>7348.6179999999995</v>
      </c>
      <c r="AM10" s="127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</row>
    <row r="11" spans="1:127" s="85" customFormat="1" ht="8.25">
      <c r="A11" s="95" t="s">
        <v>262</v>
      </c>
      <c r="B11" s="85">
        <v>2010</v>
      </c>
      <c r="C11" s="85">
        <v>2010</v>
      </c>
      <c r="F11" s="108">
        <f aca="true" t="shared" si="3" ref="F11:F43">T11</f>
        <v>7258.968</v>
      </c>
      <c r="G11" s="108">
        <f aca="true" t="shared" si="4" ref="G11:G43">F11</f>
        <v>7258.968</v>
      </c>
      <c r="H11" s="108">
        <f aca="true" t="shared" si="5" ref="H11:H43">I11+J11</f>
        <v>0</v>
      </c>
      <c r="I11" s="108"/>
      <c r="J11" s="108"/>
      <c r="K11" s="108">
        <f aca="true" t="shared" si="6" ref="K11:K43">L11+M11</f>
        <v>0</v>
      </c>
      <c r="L11" s="108"/>
      <c r="M11" s="108"/>
      <c r="N11" s="108">
        <f aca="true" t="shared" si="7" ref="N11:N43">O11+P11</f>
        <v>7202.598</v>
      </c>
      <c r="O11" s="108"/>
      <c r="P11" s="108">
        <v>7202.598</v>
      </c>
      <c r="Q11" s="108">
        <f aca="true" t="shared" si="8" ref="Q11:Q43">R11+S11</f>
        <v>56.37</v>
      </c>
      <c r="R11" s="108"/>
      <c r="S11" s="108">
        <v>56.37</v>
      </c>
      <c r="T11" s="109">
        <f aca="true" t="shared" si="9" ref="T11:V60">H11+K11+N11+Q11</f>
        <v>7258.968</v>
      </c>
      <c r="U11" s="108">
        <f t="shared" si="9"/>
        <v>0</v>
      </c>
      <c r="V11" s="108">
        <f t="shared" si="9"/>
        <v>7258.968</v>
      </c>
      <c r="W11" s="108"/>
      <c r="X11" s="108"/>
      <c r="Y11" s="108"/>
      <c r="Z11" s="108">
        <f t="shared" si="2"/>
        <v>7258.968</v>
      </c>
      <c r="AA11" s="108">
        <f aca="true" t="shared" si="10" ref="AA11:AA60">SUM(AB11:AG11)</f>
        <v>7258.968</v>
      </c>
      <c r="AB11" s="108"/>
      <c r="AC11" s="108">
        <f>7268.45036-9.48236</f>
        <v>7258.968</v>
      </c>
      <c r="AD11" s="108"/>
      <c r="AE11" s="108"/>
      <c r="AF11" s="108"/>
      <c r="AG11" s="108"/>
      <c r="AH11" s="108">
        <f aca="true" t="shared" si="11" ref="AH11:AH43">T11</f>
        <v>7258.968</v>
      </c>
      <c r="AM11" s="127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</row>
    <row r="12" spans="1:127" s="85" customFormat="1" ht="8.25">
      <c r="A12" s="95" t="s">
        <v>263</v>
      </c>
      <c r="B12" s="85">
        <v>2010</v>
      </c>
      <c r="C12" s="85">
        <v>2010</v>
      </c>
      <c r="F12" s="108">
        <f t="shared" si="3"/>
        <v>7220.092</v>
      </c>
      <c r="G12" s="108">
        <f t="shared" si="4"/>
        <v>7220.092</v>
      </c>
      <c r="H12" s="108">
        <f t="shared" si="5"/>
        <v>0</v>
      </c>
      <c r="I12" s="108"/>
      <c r="J12" s="108"/>
      <c r="K12" s="108">
        <f t="shared" si="6"/>
        <v>0</v>
      </c>
      <c r="L12" s="108"/>
      <c r="M12" s="108"/>
      <c r="N12" s="108">
        <f t="shared" si="7"/>
        <v>7077.106</v>
      </c>
      <c r="O12" s="108"/>
      <c r="P12" s="108">
        <v>7077.106</v>
      </c>
      <c r="Q12" s="108">
        <f t="shared" si="8"/>
        <v>142.986</v>
      </c>
      <c r="R12" s="108"/>
      <c r="S12" s="108">
        <v>142.986</v>
      </c>
      <c r="T12" s="109">
        <f t="shared" si="9"/>
        <v>7220.092</v>
      </c>
      <c r="U12" s="108">
        <f t="shared" si="9"/>
        <v>0</v>
      </c>
      <c r="V12" s="108">
        <f t="shared" si="9"/>
        <v>7220.092</v>
      </c>
      <c r="W12" s="108"/>
      <c r="X12" s="108"/>
      <c r="Y12" s="108"/>
      <c r="Z12" s="108">
        <f t="shared" si="2"/>
        <v>7220.092</v>
      </c>
      <c r="AA12" s="108">
        <f t="shared" si="10"/>
        <v>7220.09242</v>
      </c>
      <c r="AB12" s="108"/>
      <c r="AC12" s="108">
        <f>7210.61006+9.48236</f>
        <v>7220.09242</v>
      </c>
      <c r="AD12" s="108"/>
      <c r="AE12" s="108"/>
      <c r="AF12" s="108"/>
      <c r="AG12" s="108"/>
      <c r="AH12" s="108">
        <f t="shared" si="11"/>
        <v>7220.092</v>
      </c>
      <c r="AM12" s="127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</row>
    <row r="13" spans="1:127" s="85" customFormat="1" ht="8.25">
      <c r="A13" s="95" t="s">
        <v>264</v>
      </c>
      <c r="B13" s="85">
        <v>2010</v>
      </c>
      <c r="C13" s="85">
        <v>2010</v>
      </c>
      <c r="F13" s="108">
        <f t="shared" si="3"/>
        <v>5193.52</v>
      </c>
      <c r="G13" s="108">
        <f t="shared" si="4"/>
        <v>5193.52</v>
      </c>
      <c r="H13" s="108">
        <f t="shared" si="5"/>
        <v>0</v>
      </c>
      <c r="I13" s="108"/>
      <c r="J13" s="108"/>
      <c r="K13" s="108">
        <f t="shared" si="6"/>
        <v>0</v>
      </c>
      <c r="L13" s="108"/>
      <c r="M13" s="108"/>
      <c r="N13" s="108">
        <f t="shared" si="7"/>
        <v>0</v>
      </c>
      <c r="O13" s="108"/>
      <c r="P13" s="108"/>
      <c r="Q13" s="108">
        <f t="shared" si="8"/>
        <v>5193.52</v>
      </c>
      <c r="R13" s="108"/>
      <c r="S13" s="108">
        <f>153.983+1425.854+3613.683</f>
        <v>5193.52</v>
      </c>
      <c r="T13" s="109">
        <f t="shared" si="9"/>
        <v>5193.52</v>
      </c>
      <c r="U13" s="108">
        <f t="shared" si="9"/>
        <v>0</v>
      </c>
      <c r="V13" s="108">
        <f t="shared" si="9"/>
        <v>5193.52</v>
      </c>
      <c r="W13" s="108"/>
      <c r="X13" s="108"/>
      <c r="Y13" s="108"/>
      <c r="Z13" s="108">
        <f t="shared" si="2"/>
        <v>5193.52</v>
      </c>
      <c r="AA13" s="108">
        <f t="shared" si="10"/>
        <v>5193.52</v>
      </c>
      <c r="AB13" s="108"/>
      <c r="AC13" s="108">
        <v>5193.52</v>
      </c>
      <c r="AD13" s="108"/>
      <c r="AE13" s="108"/>
      <c r="AF13" s="108"/>
      <c r="AG13" s="108"/>
      <c r="AH13" s="108">
        <f t="shared" si="11"/>
        <v>5193.52</v>
      </c>
      <c r="AM13" s="127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</row>
    <row r="14" spans="1:127" s="85" customFormat="1" ht="8.25">
      <c r="A14" s="95" t="s">
        <v>265</v>
      </c>
      <c r="B14" s="85">
        <v>2010</v>
      </c>
      <c r="C14" s="85">
        <v>2010</v>
      </c>
      <c r="F14" s="108">
        <f t="shared" si="3"/>
        <v>1502.5330000000001</v>
      </c>
      <c r="G14" s="108">
        <f t="shared" si="4"/>
        <v>1502.5330000000001</v>
      </c>
      <c r="H14" s="108">
        <f t="shared" si="5"/>
        <v>292.04</v>
      </c>
      <c r="I14" s="108">
        <v>292.04</v>
      </c>
      <c r="J14" s="108"/>
      <c r="K14" s="108">
        <f t="shared" si="6"/>
        <v>1210.4930000000002</v>
      </c>
      <c r="L14" s="108">
        <f>456.16+733.51+20.823</f>
        <v>1210.4930000000002</v>
      </c>
      <c r="M14" s="108"/>
      <c r="N14" s="108">
        <f t="shared" si="7"/>
        <v>0</v>
      </c>
      <c r="O14" s="108"/>
      <c r="P14" s="108"/>
      <c r="Q14" s="108">
        <f t="shared" si="8"/>
        <v>0</v>
      </c>
      <c r="R14" s="108"/>
      <c r="S14" s="108"/>
      <c r="T14" s="109">
        <f t="shared" si="9"/>
        <v>1502.5330000000001</v>
      </c>
      <c r="U14" s="108">
        <f t="shared" si="9"/>
        <v>1502.5330000000001</v>
      </c>
      <c r="V14" s="108">
        <f t="shared" si="9"/>
        <v>0</v>
      </c>
      <c r="W14" s="108"/>
      <c r="X14" s="108"/>
      <c r="Y14" s="108"/>
      <c r="Z14" s="108">
        <f t="shared" si="2"/>
        <v>1502.5330000000001</v>
      </c>
      <c r="AA14" s="108">
        <f t="shared" si="10"/>
        <v>1502.52751</v>
      </c>
      <c r="AB14" s="108"/>
      <c r="AC14" s="108">
        <v>1502.52751</v>
      </c>
      <c r="AD14" s="108"/>
      <c r="AE14" s="108"/>
      <c r="AF14" s="108"/>
      <c r="AG14" s="108"/>
      <c r="AH14" s="108">
        <f t="shared" si="11"/>
        <v>1502.5330000000001</v>
      </c>
      <c r="AM14" s="127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</row>
    <row r="15" spans="1:127" s="85" customFormat="1" ht="8.25">
      <c r="A15" s="95" t="s">
        <v>266</v>
      </c>
      <c r="B15" s="85">
        <v>2010</v>
      </c>
      <c r="C15" s="85">
        <v>2010</v>
      </c>
      <c r="F15" s="108">
        <f t="shared" si="3"/>
        <v>525.674</v>
      </c>
      <c r="G15" s="108">
        <f t="shared" si="4"/>
        <v>525.674</v>
      </c>
      <c r="H15" s="108">
        <f t="shared" si="5"/>
        <v>0</v>
      </c>
      <c r="I15" s="108"/>
      <c r="J15" s="108"/>
      <c r="K15" s="108">
        <f t="shared" si="6"/>
        <v>0</v>
      </c>
      <c r="L15" s="108"/>
      <c r="M15" s="108"/>
      <c r="N15" s="108">
        <f t="shared" si="7"/>
        <v>525.674</v>
      </c>
      <c r="O15" s="108">
        <v>525.674</v>
      </c>
      <c r="P15" s="108"/>
      <c r="Q15" s="108">
        <f t="shared" si="8"/>
        <v>0</v>
      </c>
      <c r="R15" s="108"/>
      <c r="S15" s="108"/>
      <c r="T15" s="109">
        <f t="shared" si="9"/>
        <v>525.674</v>
      </c>
      <c r="U15" s="108">
        <f t="shared" si="9"/>
        <v>525.674</v>
      </c>
      <c r="V15" s="108">
        <f t="shared" si="9"/>
        <v>0</v>
      </c>
      <c r="W15" s="108"/>
      <c r="X15" s="108"/>
      <c r="Y15" s="108"/>
      <c r="Z15" s="108">
        <f t="shared" si="2"/>
        <v>525.674</v>
      </c>
      <c r="AA15" s="108">
        <f t="shared" si="10"/>
        <v>525.674</v>
      </c>
      <c r="AB15" s="108">
        <f aca="true" t="shared" si="12" ref="AB15:AB67">T15-AC15-AG15</f>
        <v>525.674</v>
      </c>
      <c r="AC15" s="108"/>
      <c r="AD15" s="108"/>
      <c r="AE15" s="108"/>
      <c r="AF15" s="108"/>
      <c r="AG15" s="108"/>
      <c r="AH15" s="108">
        <f t="shared" si="11"/>
        <v>525.674</v>
      </c>
      <c r="AM15" s="127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</row>
    <row r="16" spans="1:127" s="85" customFormat="1" ht="8.25">
      <c r="A16" s="95" t="s">
        <v>267</v>
      </c>
      <c r="B16" s="85">
        <v>2010</v>
      </c>
      <c r="C16" s="85">
        <v>2010</v>
      </c>
      <c r="F16" s="108">
        <f t="shared" si="3"/>
        <v>77.03</v>
      </c>
      <c r="G16" s="108">
        <f t="shared" si="4"/>
        <v>77.03</v>
      </c>
      <c r="H16" s="108">
        <f t="shared" si="5"/>
        <v>0</v>
      </c>
      <c r="I16" s="108"/>
      <c r="J16" s="108"/>
      <c r="K16" s="108">
        <f t="shared" si="6"/>
        <v>77.03</v>
      </c>
      <c r="L16" s="108">
        <v>77.03</v>
      </c>
      <c r="M16" s="108"/>
      <c r="N16" s="108">
        <f t="shared" si="7"/>
        <v>0</v>
      </c>
      <c r="O16" s="108"/>
      <c r="P16" s="108"/>
      <c r="Q16" s="108">
        <f t="shared" si="8"/>
        <v>0</v>
      </c>
      <c r="R16" s="108"/>
      <c r="S16" s="108"/>
      <c r="T16" s="109">
        <f t="shared" si="9"/>
        <v>77.03</v>
      </c>
      <c r="U16" s="108">
        <f t="shared" si="9"/>
        <v>77.03</v>
      </c>
      <c r="V16" s="108">
        <f t="shared" si="9"/>
        <v>0</v>
      </c>
      <c r="W16" s="108"/>
      <c r="X16" s="108"/>
      <c r="Y16" s="108"/>
      <c r="Z16" s="108">
        <f t="shared" si="2"/>
        <v>77.03</v>
      </c>
      <c r="AA16" s="108">
        <f t="shared" si="10"/>
        <v>77.03</v>
      </c>
      <c r="AB16" s="108"/>
      <c r="AC16" s="108">
        <v>77.03</v>
      </c>
      <c r="AD16" s="108"/>
      <c r="AE16" s="108"/>
      <c r="AF16" s="108"/>
      <c r="AG16" s="108"/>
      <c r="AH16" s="108">
        <f t="shared" si="11"/>
        <v>77.03</v>
      </c>
      <c r="AM16" s="127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</row>
    <row r="17" spans="1:127" s="85" customFormat="1" ht="8.25">
      <c r="A17" s="95" t="s">
        <v>268</v>
      </c>
      <c r="B17" s="85">
        <v>2010</v>
      </c>
      <c r="C17" s="85">
        <v>2010</v>
      </c>
      <c r="F17" s="108">
        <f t="shared" si="3"/>
        <v>215.904</v>
      </c>
      <c r="G17" s="108">
        <f t="shared" si="4"/>
        <v>215.904</v>
      </c>
      <c r="H17" s="108">
        <f t="shared" si="5"/>
        <v>0</v>
      </c>
      <c r="I17" s="108"/>
      <c r="J17" s="108"/>
      <c r="K17" s="108">
        <f t="shared" si="6"/>
        <v>0</v>
      </c>
      <c r="L17" s="108"/>
      <c r="M17" s="108"/>
      <c r="N17" s="108">
        <f t="shared" si="7"/>
        <v>0</v>
      </c>
      <c r="O17" s="108"/>
      <c r="P17" s="108"/>
      <c r="Q17" s="108">
        <f t="shared" si="8"/>
        <v>215.904</v>
      </c>
      <c r="R17" s="108">
        <v>215.904</v>
      </c>
      <c r="S17" s="108"/>
      <c r="T17" s="109">
        <f t="shared" si="9"/>
        <v>215.904</v>
      </c>
      <c r="U17" s="108">
        <f t="shared" si="9"/>
        <v>215.904</v>
      </c>
      <c r="V17" s="108">
        <f t="shared" si="9"/>
        <v>0</v>
      </c>
      <c r="W17" s="108"/>
      <c r="X17" s="108"/>
      <c r="Y17" s="108"/>
      <c r="Z17" s="108">
        <f t="shared" si="2"/>
        <v>215.904</v>
      </c>
      <c r="AA17" s="108">
        <f t="shared" si="10"/>
        <v>215.904</v>
      </c>
      <c r="AB17" s="108">
        <f t="shared" si="12"/>
        <v>215.904</v>
      </c>
      <c r="AC17" s="108"/>
      <c r="AD17" s="108"/>
      <c r="AE17" s="108"/>
      <c r="AF17" s="108"/>
      <c r="AG17" s="108"/>
      <c r="AH17" s="108">
        <f t="shared" si="11"/>
        <v>215.904</v>
      </c>
      <c r="AM17" s="127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</row>
    <row r="18" spans="1:127" s="85" customFormat="1" ht="8.25">
      <c r="A18" s="95" t="s">
        <v>269</v>
      </c>
      <c r="B18" s="85">
        <v>2010</v>
      </c>
      <c r="C18" s="85">
        <v>2010</v>
      </c>
      <c r="F18" s="108">
        <f t="shared" si="3"/>
        <v>403.513</v>
      </c>
      <c r="G18" s="108">
        <f t="shared" si="4"/>
        <v>403.513</v>
      </c>
      <c r="H18" s="108">
        <f t="shared" si="5"/>
        <v>0</v>
      </c>
      <c r="I18" s="108"/>
      <c r="J18" s="108"/>
      <c r="K18" s="108">
        <f t="shared" si="6"/>
        <v>0</v>
      </c>
      <c r="L18" s="108"/>
      <c r="M18" s="108"/>
      <c r="N18" s="108">
        <f t="shared" si="7"/>
        <v>0</v>
      </c>
      <c r="O18" s="108"/>
      <c r="P18" s="108"/>
      <c r="Q18" s="108">
        <f t="shared" si="8"/>
        <v>403.513</v>
      </c>
      <c r="R18" s="108">
        <v>403.513</v>
      </c>
      <c r="S18" s="108"/>
      <c r="T18" s="109">
        <f t="shared" si="9"/>
        <v>403.513</v>
      </c>
      <c r="U18" s="108">
        <f t="shared" si="9"/>
        <v>403.513</v>
      </c>
      <c r="V18" s="108">
        <f t="shared" si="9"/>
        <v>0</v>
      </c>
      <c r="W18" s="108"/>
      <c r="X18" s="108"/>
      <c r="Y18" s="108"/>
      <c r="Z18" s="108">
        <f t="shared" si="2"/>
        <v>403.513</v>
      </c>
      <c r="AA18" s="108">
        <f t="shared" si="10"/>
        <v>403.513</v>
      </c>
      <c r="AB18" s="108">
        <f t="shared" si="12"/>
        <v>403.513</v>
      </c>
      <c r="AC18" s="108"/>
      <c r="AD18" s="108"/>
      <c r="AE18" s="108"/>
      <c r="AF18" s="108"/>
      <c r="AG18" s="108"/>
      <c r="AH18" s="108">
        <f t="shared" si="11"/>
        <v>403.513</v>
      </c>
      <c r="AM18" s="127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</row>
    <row r="19" spans="1:127" s="85" customFormat="1" ht="8.25">
      <c r="A19" s="95" t="s">
        <v>270</v>
      </c>
      <c r="B19" s="85">
        <v>2010</v>
      </c>
      <c r="C19" s="85">
        <v>2010</v>
      </c>
      <c r="F19" s="108">
        <f t="shared" si="3"/>
        <v>590.753</v>
      </c>
      <c r="G19" s="108">
        <f t="shared" si="4"/>
        <v>590.753</v>
      </c>
      <c r="H19" s="108">
        <f t="shared" si="5"/>
        <v>0</v>
      </c>
      <c r="I19" s="108"/>
      <c r="J19" s="108"/>
      <c r="K19" s="108">
        <f t="shared" si="6"/>
        <v>0</v>
      </c>
      <c r="L19" s="108"/>
      <c r="M19" s="108"/>
      <c r="N19" s="108">
        <f t="shared" si="7"/>
        <v>0</v>
      </c>
      <c r="O19" s="108"/>
      <c r="P19" s="108"/>
      <c r="Q19" s="108">
        <f t="shared" si="8"/>
        <v>590.753</v>
      </c>
      <c r="R19" s="108">
        <f>370.052+220.701</f>
        <v>590.753</v>
      </c>
      <c r="S19" s="108"/>
      <c r="T19" s="109">
        <f t="shared" si="9"/>
        <v>590.753</v>
      </c>
      <c r="U19" s="108">
        <f t="shared" si="9"/>
        <v>590.753</v>
      </c>
      <c r="V19" s="108">
        <f t="shared" si="9"/>
        <v>0</v>
      </c>
      <c r="W19" s="108"/>
      <c r="X19" s="108"/>
      <c r="Y19" s="108"/>
      <c r="Z19" s="108">
        <f t="shared" si="2"/>
        <v>590.753</v>
      </c>
      <c r="AA19" s="108">
        <f t="shared" si="10"/>
        <v>590.753</v>
      </c>
      <c r="AB19" s="108">
        <f t="shared" si="12"/>
        <v>590.753</v>
      </c>
      <c r="AC19" s="108"/>
      <c r="AD19" s="108"/>
      <c r="AE19" s="108"/>
      <c r="AF19" s="108"/>
      <c r="AG19" s="108"/>
      <c r="AH19" s="108">
        <f t="shared" si="11"/>
        <v>590.753</v>
      </c>
      <c r="AM19" s="127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</row>
    <row r="20" spans="1:127" s="85" customFormat="1" ht="8.25">
      <c r="A20" s="95" t="s">
        <v>271</v>
      </c>
      <c r="B20" s="85">
        <v>2010</v>
      </c>
      <c r="C20" s="85">
        <v>2010</v>
      </c>
      <c r="F20" s="108">
        <f t="shared" si="3"/>
        <v>1438.67</v>
      </c>
      <c r="G20" s="108">
        <f t="shared" si="4"/>
        <v>1438.67</v>
      </c>
      <c r="H20" s="108">
        <f t="shared" si="5"/>
        <v>0</v>
      </c>
      <c r="I20" s="108"/>
      <c r="J20" s="108"/>
      <c r="K20" s="108">
        <f t="shared" si="6"/>
        <v>0</v>
      </c>
      <c r="L20" s="108"/>
      <c r="M20" s="108"/>
      <c r="N20" s="108">
        <f t="shared" si="7"/>
        <v>0</v>
      </c>
      <c r="O20" s="108"/>
      <c r="P20" s="108"/>
      <c r="Q20" s="108">
        <f t="shared" si="8"/>
        <v>1438.67</v>
      </c>
      <c r="R20" s="108">
        <v>1438.67</v>
      </c>
      <c r="S20" s="108"/>
      <c r="T20" s="109">
        <f t="shared" si="9"/>
        <v>1438.67</v>
      </c>
      <c r="U20" s="108">
        <f t="shared" si="9"/>
        <v>1438.67</v>
      </c>
      <c r="V20" s="108">
        <f t="shared" si="9"/>
        <v>0</v>
      </c>
      <c r="W20" s="108"/>
      <c r="X20" s="108"/>
      <c r="Y20" s="108"/>
      <c r="Z20" s="108">
        <f t="shared" si="2"/>
        <v>1438.67</v>
      </c>
      <c r="AA20" s="108">
        <f t="shared" si="10"/>
        <v>1438.67</v>
      </c>
      <c r="AB20" s="108">
        <f t="shared" si="12"/>
        <v>1438.67</v>
      </c>
      <c r="AC20" s="108"/>
      <c r="AD20" s="108"/>
      <c r="AE20" s="108"/>
      <c r="AF20" s="108"/>
      <c r="AG20" s="108"/>
      <c r="AH20" s="108">
        <f t="shared" si="11"/>
        <v>1438.67</v>
      </c>
      <c r="AM20" s="127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</row>
    <row r="21" spans="1:127" s="85" customFormat="1" ht="8.25">
      <c r="A21" s="95" t="s">
        <v>272</v>
      </c>
      <c r="B21" s="85">
        <v>2010</v>
      </c>
      <c r="C21" s="85">
        <v>2010</v>
      </c>
      <c r="F21" s="108">
        <f t="shared" si="3"/>
        <v>118.612</v>
      </c>
      <c r="G21" s="108">
        <f t="shared" si="4"/>
        <v>118.612</v>
      </c>
      <c r="H21" s="108">
        <f t="shared" si="5"/>
        <v>0</v>
      </c>
      <c r="I21" s="108"/>
      <c r="J21" s="108"/>
      <c r="K21" s="108">
        <f t="shared" si="6"/>
        <v>0</v>
      </c>
      <c r="L21" s="108"/>
      <c r="M21" s="108"/>
      <c r="N21" s="108">
        <f t="shared" si="7"/>
        <v>0</v>
      </c>
      <c r="O21" s="108"/>
      <c r="P21" s="108"/>
      <c r="Q21" s="108">
        <f t="shared" si="8"/>
        <v>118.612</v>
      </c>
      <c r="R21" s="108">
        <v>118.612</v>
      </c>
      <c r="S21" s="108"/>
      <c r="T21" s="109">
        <f t="shared" si="9"/>
        <v>118.612</v>
      </c>
      <c r="U21" s="108">
        <f t="shared" si="9"/>
        <v>118.612</v>
      </c>
      <c r="V21" s="108">
        <f t="shared" si="9"/>
        <v>0</v>
      </c>
      <c r="W21" s="108"/>
      <c r="X21" s="108"/>
      <c r="Y21" s="108"/>
      <c r="Z21" s="108">
        <f t="shared" si="2"/>
        <v>118.612</v>
      </c>
      <c r="AA21" s="108">
        <f t="shared" si="10"/>
        <v>118.612</v>
      </c>
      <c r="AB21" s="108">
        <f t="shared" si="12"/>
        <v>118.612</v>
      </c>
      <c r="AC21" s="108"/>
      <c r="AD21" s="108"/>
      <c r="AE21" s="108"/>
      <c r="AF21" s="108"/>
      <c r="AG21" s="108"/>
      <c r="AH21" s="108">
        <f t="shared" si="11"/>
        <v>118.612</v>
      </c>
      <c r="AM21" s="127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</row>
    <row r="22" spans="1:127" s="85" customFormat="1" ht="8.25">
      <c r="A22" s="95" t="s">
        <v>273</v>
      </c>
      <c r="B22" s="85">
        <v>2010</v>
      </c>
      <c r="C22" s="85">
        <v>2010</v>
      </c>
      <c r="F22" s="108">
        <f t="shared" si="3"/>
        <v>2479.714</v>
      </c>
      <c r="G22" s="108">
        <f t="shared" si="4"/>
        <v>2479.714</v>
      </c>
      <c r="H22" s="108">
        <f t="shared" si="5"/>
        <v>0</v>
      </c>
      <c r="I22" s="108"/>
      <c r="J22" s="108"/>
      <c r="K22" s="108">
        <f t="shared" si="6"/>
        <v>0</v>
      </c>
      <c r="L22" s="108"/>
      <c r="M22" s="108"/>
      <c r="N22" s="108">
        <f t="shared" si="7"/>
        <v>0</v>
      </c>
      <c r="O22" s="108"/>
      <c r="P22" s="108"/>
      <c r="Q22" s="108">
        <f t="shared" si="8"/>
        <v>2479.714</v>
      </c>
      <c r="R22" s="108"/>
      <c r="S22" s="108">
        <v>2479.714</v>
      </c>
      <c r="T22" s="109">
        <f t="shared" si="9"/>
        <v>2479.714</v>
      </c>
      <c r="U22" s="108">
        <f t="shared" si="9"/>
        <v>0</v>
      </c>
      <c r="V22" s="108">
        <f t="shared" si="9"/>
        <v>2479.714</v>
      </c>
      <c r="W22" s="108"/>
      <c r="X22" s="108">
        <f>T22</f>
        <v>2479.714</v>
      </c>
      <c r="Y22" s="108"/>
      <c r="Z22" s="108"/>
      <c r="AA22" s="108">
        <f t="shared" si="10"/>
        <v>2479.714</v>
      </c>
      <c r="AB22" s="108">
        <f t="shared" si="12"/>
        <v>2479.714</v>
      </c>
      <c r="AC22" s="108"/>
      <c r="AD22" s="108"/>
      <c r="AE22" s="108"/>
      <c r="AF22" s="108"/>
      <c r="AG22" s="108"/>
      <c r="AH22" s="108">
        <f t="shared" si="11"/>
        <v>2479.714</v>
      </c>
      <c r="AM22" s="127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</row>
    <row r="23" spans="1:127" s="85" customFormat="1" ht="8.25">
      <c r="A23" s="95" t="s">
        <v>274</v>
      </c>
      <c r="B23" s="85">
        <v>2010</v>
      </c>
      <c r="C23" s="85">
        <v>2010</v>
      </c>
      <c r="F23" s="108">
        <f t="shared" si="3"/>
        <v>22.92</v>
      </c>
      <c r="G23" s="108">
        <f t="shared" si="4"/>
        <v>22.92</v>
      </c>
      <c r="H23" s="108">
        <f t="shared" si="5"/>
        <v>0</v>
      </c>
      <c r="I23" s="108"/>
      <c r="J23" s="108"/>
      <c r="K23" s="108">
        <f t="shared" si="6"/>
        <v>0</v>
      </c>
      <c r="L23" s="108"/>
      <c r="M23" s="108"/>
      <c r="N23" s="108">
        <f t="shared" si="7"/>
        <v>0</v>
      </c>
      <c r="O23" s="108"/>
      <c r="P23" s="108"/>
      <c r="Q23" s="108">
        <f t="shared" si="8"/>
        <v>22.92</v>
      </c>
      <c r="R23" s="108"/>
      <c r="S23" s="108">
        <v>22.92</v>
      </c>
      <c r="T23" s="109">
        <f t="shared" si="9"/>
        <v>22.92</v>
      </c>
      <c r="U23" s="108">
        <f t="shared" si="9"/>
        <v>0</v>
      </c>
      <c r="V23" s="108">
        <f t="shared" si="9"/>
        <v>22.92</v>
      </c>
      <c r="W23" s="108"/>
      <c r="X23" s="108"/>
      <c r="Y23" s="108">
        <f>T23</f>
        <v>22.92</v>
      </c>
      <c r="Z23" s="108"/>
      <c r="AA23" s="108">
        <f t="shared" si="10"/>
        <v>22.92</v>
      </c>
      <c r="AB23" s="108">
        <f t="shared" si="12"/>
        <v>22.92</v>
      </c>
      <c r="AC23" s="108"/>
      <c r="AD23" s="108"/>
      <c r="AE23" s="108"/>
      <c r="AF23" s="108"/>
      <c r="AG23" s="108"/>
      <c r="AH23" s="108">
        <f t="shared" si="11"/>
        <v>22.92</v>
      </c>
      <c r="AM23" s="127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</row>
    <row r="24" spans="1:127" s="85" customFormat="1" ht="8.25">
      <c r="A24" s="95" t="s">
        <v>275</v>
      </c>
      <c r="B24" s="85">
        <v>2010</v>
      </c>
      <c r="C24" s="85">
        <v>2010</v>
      </c>
      <c r="F24" s="108">
        <f t="shared" si="3"/>
        <v>580.702</v>
      </c>
      <c r="G24" s="108">
        <f t="shared" si="4"/>
        <v>580.702</v>
      </c>
      <c r="H24" s="108">
        <f t="shared" si="5"/>
        <v>0</v>
      </c>
      <c r="I24" s="108"/>
      <c r="J24" s="108"/>
      <c r="K24" s="108">
        <f t="shared" si="6"/>
        <v>0</v>
      </c>
      <c r="L24" s="108"/>
      <c r="M24" s="108"/>
      <c r="N24" s="108">
        <f t="shared" si="7"/>
        <v>0</v>
      </c>
      <c r="O24" s="108"/>
      <c r="P24" s="108"/>
      <c r="Q24" s="108">
        <f t="shared" si="8"/>
        <v>580.702</v>
      </c>
      <c r="R24" s="108"/>
      <c r="S24" s="108">
        <f>580.702</f>
        <v>580.702</v>
      </c>
      <c r="T24" s="109">
        <f t="shared" si="9"/>
        <v>580.702</v>
      </c>
      <c r="U24" s="108">
        <f t="shared" si="9"/>
        <v>0</v>
      </c>
      <c r="V24" s="108">
        <f t="shared" si="9"/>
        <v>580.702</v>
      </c>
      <c r="W24" s="108"/>
      <c r="X24" s="108">
        <f>T24</f>
        <v>580.702</v>
      </c>
      <c r="Y24" s="108"/>
      <c r="Z24" s="108"/>
      <c r="AA24" s="108">
        <f t="shared" si="10"/>
        <v>580.702</v>
      </c>
      <c r="AB24" s="108">
        <f t="shared" si="12"/>
        <v>580.702</v>
      </c>
      <c r="AC24" s="108"/>
      <c r="AD24" s="108"/>
      <c r="AE24" s="108"/>
      <c r="AF24" s="108"/>
      <c r="AG24" s="108"/>
      <c r="AH24" s="108">
        <f t="shared" si="11"/>
        <v>580.702</v>
      </c>
      <c r="AM24" s="127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</row>
    <row r="25" spans="1:127" s="85" customFormat="1" ht="8.25">
      <c r="A25" s="95" t="s">
        <v>276</v>
      </c>
      <c r="B25" s="85">
        <v>2010</v>
      </c>
      <c r="C25" s="85">
        <v>2010</v>
      </c>
      <c r="F25" s="108">
        <f t="shared" si="3"/>
        <v>199.233</v>
      </c>
      <c r="G25" s="108">
        <f t="shared" si="4"/>
        <v>199.233</v>
      </c>
      <c r="H25" s="108">
        <f t="shared" si="5"/>
        <v>0</v>
      </c>
      <c r="I25" s="108"/>
      <c r="J25" s="108"/>
      <c r="K25" s="108">
        <f t="shared" si="6"/>
        <v>0</v>
      </c>
      <c r="L25" s="108"/>
      <c r="M25" s="108"/>
      <c r="N25" s="108">
        <f t="shared" si="7"/>
        <v>0</v>
      </c>
      <c r="O25" s="108"/>
      <c r="P25" s="108"/>
      <c r="Q25" s="108">
        <f t="shared" si="8"/>
        <v>199.233</v>
      </c>
      <c r="R25" s="108"/>
      <c r="S25" s="108">
        <v>199.233</v>
      </c>
      <c r="T25" s="109">
        <f t="shared" si="9"/>
        <v>199.233</v>
      </c>
      <c r="U25" s="108">
        <f t="shared" si="9"/>
        <v>0</v>
      </c>
      <c r="V25" s="108">
        <f t="shared" si="9"/>
        <v>199.233</v>
      </c>
      <c r="W25" s="108"/>
      <c r="X25" s="108">
        <f>T25</f>
        <v>199.233</v>
      </c>
      <c r="Y25" s="108"/>
      <c r="Z25" s="108"/>
      <c r="AA25" s="108">
        <f t="shared" si="10"/>
        <v>199.233</v>
      </c>
      <c r="AB25" s="108">
        <f t="shared" si="12"/>
        <v>199.233</v>
      </c>
      <c r="AC25" s="108"/>
      <c r="AD25" s="108"/>
      <c r="AE25" s="108"/>
      <c r="AF25" s="108"/>
      <c r="AG25" s="108"/>
      <c r="AH25" s="108">
        <f t="shared" si="11"/>
        <v>199.233</v>
      </c>
      <c r="AM25" s="127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</row>
    <row r="26" spans="1:127" s="85" customFormat="1" ht="8.25">
      <c r="A26" s="95" t="s">
        <v>277</v>
      </c>
      <c r="B26" s="85">
        <v>2010</v>
      </c>
      <c r="C26" s="85">
        <v>2010</v>
      </c>
      <c r="F26" s="108">
        <f t="shared" si="3"/>
        <v>2083.4</v>
      </c>
      <c r="G26" s="108">
        <f t="shared" si="4"/>
        <v>2083.4</v>
      </c>
      <c r="H26" s="108">
        <f t="shared" si="5"/>
        <v>0</v>
      </c>
      <c r="I26" s="108"/>
      <c r="J26" s="108"/>
      <c r="K26" s="108">
        <f t="shared" si="6"/>
        <v>1570.94</v>
      </c>
      <c r="L26" s="108">
        <v>1570.94</v>
      </c>
      <c r="M26" s="108"/>
      <c r="N26" s="108">
        <f t="shared" si="7"/>
        <v>395.43</v>
      </c>
      <c r="O26" s="108">
        <v>395.43</v>
      </c>
      <c r="P26" s="108"/>
      <c r="Q26" s="108">
        <f t="shared" si="8"/>
        <v>117.03</v>
      </c>
      <c r="R26" s="108">
        <v>117.03</v>
      </c>
      <c r="S26" s="108"/>
      <c r="T26" s="109">
        <f t="shared" si="9"/>
        <v>2083.4</v>
      </c>
      <c r="U26" s="108">
        <f t="shared" si="9"/>
        <v>2083.4</v>
      </c>
      <c r="V26" s="108">
        <f t="shared" si="9"/>
        <v>0</v>
      </c>
      <c r="W26" s="108"/>
      <c r="X26" s="108"/>
      <c r="Y26" s="108"/>
      <c r="Z26" s="108">
        <f>T26</f>
        <v>2083.4</v>
      </c>
      <c r="AA26" s="108">
        <f t="shared" si="10"/>
        <v>2083.4</v>
      </c>
      <c r="AB26" s="108">
        <f t="shared" si="12"/>
        <v>2083.4</v>
      </c>
      <c r="AC26" s="108"/>
      <c r="AD26" s="108"/>
      <c r="AE26" s="108"/>
      <c r="AF26" s="108"/>
      <c r="AG26" s="108"/>
      <c r="AH26" s="108">
        <f t="shared" si="11"/>
        <v>2083.4</v>
      </c>
      <c r="AM26" s="127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</row>
    <row r="27" spans="1:127" s="85" customFormat="1" ht="8.25">
      <c r="A27" s="95" t="s">
        <v>278</v>
      </c>
      <c r="B27" s="85">
        <v>2010</v>
      </c>
      <c r="C27" s="85">
        <v>2010</v>
      </c>
      <c r="F27" s="108">
        <f t="shared" si="3"/>
        <v>288.9</v>
      </c>
      <c r="G27" s="108">
        <f t="shared" si="4"/>
        <v>288.9</v>
      </c>
      <c r="H27" s="108">
        <f t="shared" si="5"/>
        <v>73.43199999999999</v>
      </c>
      <c r="I27" s="108">
        <f>104+103.97-134.538</f>
        <v>73.43199999999999</v>
      </c>
      <c r="J27" s="108"/>
      <c r="K27" s="108">
        <f t="shared" si="6"/>
        <v>89.77</v>
      </c>
      <c r="L27" s="108">
        <v>89.77</v>
      </c>
      <c r="M27" s="108"/>
      <c r="N27" s="108">
        <f t="shared" si="7"/>
        <v>88.96799999999999</v>
      </c>
      <c r="O27" s="108">
        <f>15.44+31.354+42.174</f>
        <v>88.96799999999999</v>
      </c>
      <c r="P27" s="108"/>
      <c r="Q27" s="108">
        <f t="shared" si="8"/>
        <v>36.73</v>
      </c>
      <c r="R27" s="108">
        <v>36.73</v>
      </c>
      <c r="S27" s="108"/>
      <c r="T27" s="109">
        <f t="shared" si="9"/>
        <v>288.9</v>
      </c>
      <c r="U27" s="108">
        <f t="shared" si="9"/>
        <v>288.9</v>
      </c>
      <c r="V27" s="108">
        <f t="shared" si="9"/>
        <v>0</v>
      </c>
      <c r="W27" s="108"/>
      <c r="X27" s="108">
        <f>T27</f>
        <v>288.9</v>
      </c>
      <c r="Y27" s="108"/>
      <c r="Z27" s="108"/>
      <c r="AA27" s="108">
        <f t="shared" si="10"/>
        <v>288.9</v>
      </c>
      <c r="AB27" s="108">
        <f t="shared" si="12"/>
        <v>288.9</v>
      </c>
      <c r="AC27" s="108"/>
      <c r="AD27" s="108"/>
      <c r="AE27" s="108"/>
      <c r="AF27" s="108"/>
      <c r="AG27" s="108"/>
      <c r="AH27" s="108">
        <f t="shared" si="11"/>
        <v>288.9</v>
      </c>
      <c r="AM27" s="127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</row>
    <row r="28" spans="1:127" s="85" customFormat="1" ht="8.25">
      <c r="A28" s="95" t="s">
        <v>279</v>
      </c>
      <c r="B28" s="85">
        <v>2010</v>
      </c>
      <c r="C28" s="85">
        <v>2010</v>
      </c>
      <c r="F28" s="108">
        <f t="shared" si="3"/>
        <v>72.82</v>
      </c>
      <c r="G28" s="108">
        <f t="shared" si="4"/>
        <v>72.82</v>
      </c>
      <c r="H28" s="108">
        <f t="shared" si="5"/>
        <v>0</v>
      </c>
      <c r="I28" s="108"/>
      <c r="J28" s="108"/>
      <c r="K28" s="108">
        <f t="shared" si="6"/>
        <v>0</v>
      </c>
      <c r="L28" s="108"/>
      <c r="M28" s="108"/>
      <c r="N28" s="108">
        <f t="shared" si="7"/>
        <v>0</v>
      </c>
      <c r="O28" s="108"/>
      <c r="P28" s="108"/>
      <c r="Q28" s="108">
        <f t="shared" si="8"/>
        <v>72.82</v>
      </c>
      <c r="R28" s="108">
        <v>72.82</v>
      </c>
      <c r="S28" s="108"/>
      <c r="T28" s="109">
        <f t="shared" si="9"/>
        <v>72.82</v>
      </c>
      <c r="U28" s="108">
        <f t="shared" si="9"/>
        <v>72.82</v>
      </c>
      <c r="V28" s="108">
        <f t="shared" si="9"/>
        <v>0</v>
      </c>
      <c r="W28" s="108"/>
      <c r="X28" s="108"/>
      <c r="Y28" s="108"/>
      <c r="Z28" s="108">
        <f>T28</f>
        <v>72.82</v>
      </c>
      <c r="AA28" s="108">
        <f t="shared" si="10"/>
        <v>72.82</v>
      </c>
      <c r="AB28" s="108">
        <f t="shared" si="12"/>
        <v>72.82</v>
      </c>
      <c r="AC28" s="108"/>
      <c r="AD28" s="108"/>
      <c r="AE28" s="108"/>
      <c r="AF28" s="108"/>
      <c r="AG28" s="108"/>
      <c r="AH28" s="108">
        <f t="shared" si="11"/>
        <v>72.82</v>
      </c>
      <c r="AM28" s="127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</row>
    <row r="29" spans="1:127" s="85" customFormat="1" ht="8.25">
      <c r="A29" s="95" t="s">
        <v>280</v>
      </c>
      <c r="B29" s="85">
        <v>2010</v>
      </c>
      <c r="C29" s="85">
        <v>2010</v>
      </c>
      <c r="F29" s="108">
        <f t="shared" si="3"/>
        <v>134.51</v>
      </c>
      <c r="G29" s="108">
        <f t="shared" si="4"/>
        <v>134.51</v>
      </c>
      <c r="H29" s="108">
        <f t="shared" si="5"/>
        <v>27.84</v>
      </c>
      <c r="I29" s="108">
        <v>27.84</v>
      </c>
      <c r="J29" s="108"/>
      <c r="K29" s="108">
        <f t="shared" si="6"/>
        <v>0</v>
      </c>
      <c r="L29" s="108"/>
      <c r="M29" s="108"/>
      <c r="N29" s="108">
        <f t="shared" si="7"/>
        <v>106.67</v>
      </c>
      <c r="O29" s="108">
        <v>106.67</v>
      </c>
      <c r="P29" s="108"/>
      <c r="Q29" s="108">
        <f t="shared" si="8"/>
        <v>0</v>
      </c>
      <c r="R29" s="108"/>
      <c r="S29" s="108"/>
      <c r="T29" s="109">
        <f t="shared" si="9"/>
        <v>134.51</v>
      </c>
      <c r="U29" s="108">
        <f t="shared" si="9"/>
        <v>134.51</v>
      </c>
      <c r="V29" s="108">
        <f t="shared" si="9"/>
        <v>0</v>
      </c>
      <c r="W29" s="108"/>
      <c r="X29" s="108">
        <f>T29</f>
        <v>134.51</v>
      </c>
      <c r="Y29" s="108"/>
      <c r="Z29" s="108"/>
      <c r="AA29" s="108">
        <f t="shared" si="10"/>
        <v>134.51</v>
      </c>
      <c r="AB29" s="108">
        <f t="shared" si="12"/>
        <v>134.51</v>
      </c>
      <c r="AC29" s="108"/>
      <c r="AD29" s="108"/>
      <c r="AE29" s="108"/>
      <c r="AF29" s="108"/>
      <c r="AG29" s="108"/>
      <c r="AH29" s="108">
        <f t="shared" si="11"/>
        <v>134.51</v>
      </c>
      <c r="AM29" s="127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</row>
    <row r="30" spans="1:127" s="85" customFormat="1" ht="8.25">
      <c r="A30" s="95" t="s">
        <v>281</v>
      </c>
      <c r="B30" s="85">
        <v>2010</v>
      </c>
      <c r="C30" s="85">
        <v>2010</v>
      </c>
      <c r="F30" s="108">
        <f t="shared" si="3"/>
        <v>286.53499999999997</v>
      </c>
      <c r="G30" s="108">
        <f t="shared" si="4"/>
        <v>286.53499999999997</v>
      </c>
      <c r="H30" s="108">
        <f t="shared" si="5"/>
        <v>0</v>
      </c>
      <c r="I30" s="108"/>
      <c r="J30" s="108"/>
      <c r="K30" s="108">
        <f t="shared" si="6"/>
        <v>116.53</v>
      </c>
      <c r="L30" s="108">
        <v>116.53</v>
      </c>
      <c r="M30" s="108"/>
      <c r="N30" s="108">
        <f t="shared" si="7"/>
        <v>31.215</v>
      </c>
      <c r="O30" s="108">
        <v>31.215</v>
      </c>
      <c r="P30" s="108"/>
      <c r="Q30" s="108">
        <f t="shared" si="8"/>
        <v>138.79</v>
      </c>
      <c r="R30" s="108">
        <v>138.79</v>
      </c>
      <c r="S30" s="108"/>
      <c r="T30" s="109">
        <f t="shared" si="9"/>
        <v>286.53499999999997</v>
      </c>
      <c r="U30" s="108">
        <f t="shared" si="9"/>
        <v>286.53499999999997</v>
      </c>
      <c r="V30" s="108">
        <f t="shared" si="9"/>
        <v>0</v>
      </c>
      <c r="W30" s="108"/>
      <c r="X30" s="108">
        <f>T30</f>
        <v>286.53499999999997</v>
      </c>
      <c r="Y30" s="108"/>
      <c r="Z30" s="108"/>
      <c r="AA30" s="108">
        <f t="shared" si="10"/>
        <v>286.53499999999997</v>
      </c>
      <c r="AB30" s="108">
        <f t="shared" si="12"/>
        <v>286.53499999999997</v>
      </c>
      <c r="AC30" s="108"/>
      <c r="AD30" s="108"/>
      <c r="AE30" s="108"/>
      <c r="AF30" s="108"/>
      <c r="AG30" s="108"/>
      <c r="AH30" s="108">
        <f t="shared" si="11"/>
        <v>286.53499999999997</v>
      </c>
      <c r="AM30" s="127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</row>
    <row r="31" spans="1:127" s="85" customFormat="1" ht="8.25">
      <c r="A31" s="95" t="s">
        <v>282</v>
      </c>
      <c r="B31" s="85">
        <v>2010</v>
      </c>
      <c r="C31" s="85">
        <v>2010</v>
      </c>
      <c r="F31" s="108">
        <f t="shared" si="3"/>
        <v>829.657</v>
      </c>
      <c r="G31" s="108">
        <f t="shared" si="4"/>
        <v>829.657</v>
      </c>
      <c r="H31" s="108">
        <f t="shared" si="5"/>
        <v>0</v>
      </c>
      <c r="I31" s="108"/>
      <c r="J31" s="108"/>
      <c r="K31" s="108">
        <f t="shared" si="6"/>
        <v>0</v>
      </c>
      <c r="L31" s="108"/>
      <c r="M31" s="108"/>
      <c r="N31" s="108">
        <f t="shared" si="7"/>
        <v>829.657</v>
      </c>
      <c r="O31" s="108">
        <v>829.657</v>
      </c>
      <c r="P31" s="108"/>
      <c r="Q31" s="108">
        <f t="shared" si="8"/>
        <v>0</v>
      </c>
      <c r="R31" s="108"/>
      <c r="S31" s="108"/>
      <c r="T31" s="109">
        <f t="shared" si="9"/>
        <v>829.657</v>
      </c>
      <c r="U31" s="108">
        <f t="shared" si="9"/>
        <v>829.657</v>
      </c>
      <c r="V31" s="108">
        <f t="shared" si="9"/>
        <v>0</v>
      </c>
      <c r="W31" s="108"/>
      <c r="X31" s="108">
        <f>T31</f>
        <v>829.657</v>
      </c>
      <c r="Y31" s="108"/>
      <c r="Z31" s="108"/>
      <c r="AA31" s="108">
        <f t="shared" si="10"/>
        <v>829.657</v>
      </c>
      <c r="AB31" s="108">
        <f t="shared" si="12"/>
        <v>829.657</v>
      </c>
      <c r="AC31" s="108"/>
      <c r="AD31" s="108"/>
      <c r="AE31" s="108"/>
      <c r="AF31" s="108"/>
      <c r="AG31" s="108"/>
      <c r="AH31" s="108">
        <f t="shared" si="11"/>
        <v>829.657</v>
      </c>
      <c r="AM31" s="127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</row>
    <row r="32" spans="1:127" s="85" customFormat="1" ht="8.25">
      <c r="A32" s="96" t="s">
        <v>283</v>
      </c>
      <c r="B32" s="85">
        <v>2010</v>
      </c>
      <c r="C32" s="85">
        <v>2010</v>
      </c>
      <c r="F32" s="108">
        <f t="shared" si="3"/>
        <v>151.163</v>
      </c>
      <c r="G32" s="108">
        <f t="shared" si="4"/>
        <v>151.163</v>
      </c>
      <c r="H32" s="108">
        <f t="shared" si="5"/>
        <v>0</v>
      </c>
      <c r="I32" s="108"/>
      <c r="J32" s="108"/>
      <c r="K32" s="108">
        <f t="shared" si="6"/>
        <v>0</v>
      </c>
      <c r="L32" s="108"/>
      <c r="M32" s="108"/>
      <c r="N32" s="108">
        <f t="shared" si="7"/>
        <v>151.163</v>
      </c>
      <c r="O32" s="108">
        <v>151.163</v>
      </c>
      <c r="P32" s="108"/>
      <c r="Q32" s="108">
        <f t="shared" si="8"/>
        <v>0</v>
      </c>
      <c r="R32" s="108"/>
      <c r="S32" s="108"/>
      <c r="T32" s="109">
        <f t="shared" si="9"/>
        <v>151.163</v>
      </c>
      <c r="U32" s="108">
        <f t="shared" si="9"/>
        <v>151.163</v>
      </c>
      <c r="V32" s="108">
        <f t="shared" si="9"/>
        <v>0</v>
      </c>
      <c r="W32" s="108"/>
      <c r="X32" s="108">
        <f>T32</f>
        <v>151.163</v>
      </c>
      <c r="Y32" s="108"/>
      <c r="Z32" s="108"/>
      <c r="AA32" s="108">
        <f t="shared" si="10"/>
        <v>151.163</v>
      </c>
      <c r="AB32" s="108">
        <f t="shared" si="12"/>
        <v>151.163</v>
      </c>
      <c r="AC32" s="108"/>
      <c r="AD32" s="108"/>
      <c r="AE32" s="108"/>
      <c r="AF32" s="108"/>
      <c r="AG32" s="108"/>
      <c r="AH32" s="108">
        <f t="shared" si="11"/>
        <v>151.163</v>
      </c>
      <c r="AM32" s="127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</row>
    <row r="33" spans="1:127" s="85" customFormat="1" ht="8.25">
      <c r="A33" s="95" t="s">
        <v>284</v>
      </c>
      <c r="B33" s="85">
        <v>2010</v>
      </c>
      <c r="C33" s="85">
        <v>2010</v>
      </c>
      <c r="F33" s="108">
        <f t="shared" si="3"/>
        <v>1801.1299999999999</v>
      </c>
      <c r="G33" s="108">
        <f t="shared" si="4"/>
        <v>1801.1299999999999</v>
      </c>
      <c r="H33" s="108">
        <f t="shared" si="5"/>
        <v>455.5229999999998</v>
      </c>
      <c r="I33" s="108">
        <f>438.4+783.3-766.177</f>
        <v>455.5229999999998</v>
      </c>
      <c r="J33" s="108"/>
      <c r="K33" s="108">
        <f t="shared" si="6"/>
        <v>883.8870000000001</v>
      </c>
      <c r="L33" s="108">
        <f>394.87+428.29+60.727</f>
        <v>883.8870000000001</v>
      </c>
      <c r="M33" s="108"/>
      <c r="N33" s="108">
        <f t="shared" si="7"/>
        <v>461.72</v>
      </c>
      <c r="O33" s="108">
        <v>461.72</v>
      </c>
      <c r="P33" s="108"/>
      <c r="Q33" s="108">
        <f t="shared" si="8"/>
        <v>0</v>
      </c>
      <c r="R33" s="108"/>
      <c r="S33" s="108"/>
      <c r="T33" s="109">
        <f t="shared" si="9"/>
        <v>1801.1299999999999</v>
      </c>
      <c r="U33" s="108">
        <f t="shared" si="9"/>
        <v>1801.1299999999999</v>
      </c>
      <c r="V33" s="108">
        <f t="shared" si="9"/>
        <v>0</v>
      </c>
      <c r="W33" s="108"/>
      <c r="X33" s="108"/>
      <c r="Y33" s="108"/>
      <c r="Z33" s="108">
        <f>T33</f>
        <v>1801.1299999999999</v>
      </c>
      <c r="AA33" s="108">
        <f t="shared" si="10"/>
        <v>1801.1299999999999</v>
      </c>
      <c r="AB33" s="108">
        <f t="shared" si="12"/>
        <v>1801.1299999999999</v>
      </c>
      <c r="AC33" s="108"/>
      <c r="AD33" s="108"/>
      <c r="AE33" s="108"/>
      <c r="AF33" s="108"/>
      <c r="AG33" s="108"/>
      <c r="AH33" s="108">
        <f t="shared" si="11"/>
        <v>1801.1299999999999</v>
      </c>
      <c r="AM33" s="127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</row>
    <row r="34" spans="1:127" s="85" customFormat="1" ht="8.25">
      <c r="A34" s="95" t="s">
        <v>285</v>
      </c>
      <c r="B34" s="85">
        <v>2010</v>
      </c>
      <c r="C34" s="85">
        <v>2010</v>
      </c>
      <c r="F34" s="108">
        <f t="shared" si="3"/>
        <v>1219.24</v>
      </c>
      <c r="G34" s="108">
        <f t="shared" si="4"/>
        <v>1219.24</v>
      </c>
      <c r="H34" s="108">
        <f t="shared" si="5"/>
        <v>441.6</v>
      </c>
      <c r="I34" s="108">
        <v>441.6</v>
      </c>
      <c r="J34" s="108"/>
      <c r="K34" s="108">
        <f t="shared" si="6"/>
        <v>58.16</v>
      </c>
      <c r="L34" s="108">
        <v>58.16</v>
      </c>
      <c r="M34" s="108"/>
      <c r="N34" s="108">
        <f t="shared" si="7"/>
        <v>140.24</v>
      </c>
      <c r="O34" s="108">
        <v>140.24</v>
      </c>
      <c r="P34" s="108"/>
      <c r="Q34" s="108">
        <f t="shared" si="8"/>
        <v>579.24</v>
      </c>
      <c r="R34" s="108">
        <v>579.24</v>
      </c>
      <c r="S34" s="108"/>
      <c r="T34" s="109">
        <f t="shared" si="9"/>
        <v>1219.24</v>
      </c>
      <c r="U34" s="108">
        <f t="shared" si="9"/>
        <v>1219.24</v>
      </c>
      <c r="V34" s="108">
        <f t="shared" si="9"/>
        <v>0</v>
      </c>
      <c r="W34" s="108"/>
      <c r="X34" s="108"/>
      <c r="Y34" s="108">
        <f>T34</f>
        <v>1219.24</v>
      </c>
      <c r="Z34" s="108"/>
      <c r="AA34" s="108">
        <f t="shared" si="10"/>
        <v>1219.24</v>
      </c>
      <c r="AB34" s="108">
        <f t="shared" si="12"/>
        <v>1219.24</v>
      </c>
      <c r="AC34" s="108"/>
      <c r="AD34" s="108"/>
      <c r="AE34" s="108"/>
      <c r="AF34" s="108"/>
      <c r="AG34" s="108"/>
      <c r="AH34" s="108">
        <f t="shared" si="11"/>
        <v>1219.24</v>
      </c>
      <c r="AM34" s="127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</row>
    <row r="35" spans="1:127" s="85" customFormat="1" ht="8.25">
      <c r="A35" s="95" t="s">
        <v>286</v>
      </c>
      <c r="B35" s="85">
        <v>2010</v>
      </c>
      <c r="C35" s="85">
        <v>2010</v>
      </c>
      <c r="F35" s="108">
        <f t="shared" si="3"/>
        <v>0</v>
      </c>
      <c r="G35" s="108">
        <f t="shared" si="4"/>
        <v>0</v>
      </c>
      <c r="H35" s="108">
        <f t="shared" si="5"/>
        <v>26.02</v>
      </c>
      <c r="I35" s="108">
        <v>26.02</v>
      </c>
      <c r="J35" s="108"/>
      <c r="K35" s="108">
        <f t="shared" si="6"/>
        <v>114.78</v>
      </c>
      <c r="L35" s="108">
        <v>114.78</v>
      </c>
      <c r="M35" s="108"/>
      <c r="N35" s="108">
        <f t="shared" si="7"/>
        <v>-140.8</v>
      </c>
      <c r="O35" s="108">
        <v>-140.8</v>
      </c>
      <c r="P35" s="108"/>
      <c r="Q35" s="108">
        <f t="shared" si="8"/>
        <v>0</v>
      </c>
      <c r="R35" s="108"/>
      <c r="S35" s="108"/>
      <c r="T35" s="109">
        <f t="shared" si="9"/>
        <v>0</v>
      </c>
      <c r="U35" s="108">
        <f t="shared" si="9"/>
        <v>0</v>
      </c>
      <c r="V35" s="108">
        <f t="shared" si="9"/>
        <v>0</v>
      </c>
      <c r="W35" s="108"/>
      <c r="X35" s="108">
        <f aca="true" t="shared" si="13" ref="X35:X40">T35</f>
        <v>0</v>
      </c>
      <c r="Y35" s="108"/>
      <c r="Z35" s="108"/>
      <c r="AA35" s="108">
        <f t="shared" si="10"/>
        <v>0</v>
      </c>
      <c r="AB35" s="108">
        <f t="shared" si="12"/>
        <v>0</v>
      </c>
      <c r="AC35" s="108"/>
      <c r="AD35" s="108"/>
      <c r="AE35" s="108"/>
      <c r="AF35" s="108"/>
      <c r="AG35" s="108"/>
      <c r="AH35" s="108">
        <f t="shared" si="11"/>
        <v>0</v>
      </c>
      <c r="AM35" s="127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</row>
    <row r="36" spans="1:127" s="85" customFormat="1" ht="8.25">
      <c r="A36" s="96" t="s">
        <v>287</v>
      </c>
      <c r="B36" s="85">
        <v>2010</v>
      </c>
      <c r="C36" s="85">
        <v>2010</v>
      </c>
      <c r="F36" s="108">
        <f t="shared" si="3"/>
        <v>1756.2060000000001</v>
      </c>
      <c r="G36" s="108">
        <f t="shared" si="4"/>
        <v>1756.2060000000001</v>
      </c>
      <c r="H36" s="108">
        <f t="shared" si="5"/>
        <v>112.53</v>
      </c>
      <c r="I36" s="108"/>
      <c r="J36" s="108">
        <v>112.53</v>
      </c>
      <c r="K36" s="108">
        <f t="shared" si="6"/>
        <v>198.653</v>
      </c>
      <c r="L36" s="108"/>
      <c r="M36" s="108">
        <f>52.51+146.143</f>
        <v>198.653</v>
      </c>
      <c r="N36" s="108">
        <f t="shared" si="7"/>
        <v>1133.788</v>
      </c>
      <c r="O36" s="108"/>
      <c r="P36" s="108">
        <f>359.903+773.885</f>
        <v>1133.788</v>
      </c>
      <c r="Q36" s="108">
        <f t="shared" si="8"/>
        <v>311.235</v>
      </c>
      <c r="R36" s="108"/>
      <c r="S36" s="108">
        <f>363.749-52.514</f>
        <v>311.235</v>
      </c>
      <c r="T36" s="109">
        <f t="shared" si="9"/>
        <v>1756.2060000000001</v>
      </c>
      <c r="U36" s="108">
        <f t="shared" si="9"/>
        <v>0</v>
      </c>
      <c r="V36" s="108">
        <f t="shared" si="9"/>
        <v>1756.2060000000001</v>
      </c>
      <c r="W36" s="108"/>
      <c r="X36" s="108">
        <f t="shared" si="13"/>
        <v>1756.2060000000001</v>
      </c>
      <c r="Y36" s="108"/>
      <c r="Z36" s="108"/>
      <c r="AA36" s="108">
        <f t="shared" si="10"/>
        <v>1756.2060000000001</v>
      </c>
      <c r="AB36" s="108">
        <f t="shared" si="12"/>
        <v>1756.2060000000001</v>
      </c>
      <c r="AC36" s="108"/>
      <c r="AD36" s="108"/>
      <c r="AE36" s="108"/>
      <c r="AF36" s="108"/>
      <c r="AG36" s="108"/>
      <c r="AH36" s="108">
        <f t="shared" si="11"/>
        <v>1756.2060000000001</v>
      </c>
      <c r="AM36" s="127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</row>
    <row r="37" spans="1:127" s="85" customFormat="1" ht="8.25">
      <c r="A37" s="95" t="s">
        <v>288</v>
      </c>
      <c r="B37" s="85">
        <v>2010</v>
      </c>
      <c r="C37" s="85">
        <v>2010</v>
      </c>
      <c r="F37" s="108">
        <f t="shared" si="3"/>
        <v>48.65</v>
      </c>
      <c r="G37" s="108">
        <f t="shared" si="4"/>
        <v>48.65</v>
      </c>
      <c r="H37" s="108">
        <f t="shared" si="5"/>
        <v>0</v>
      </c>
      <c r="I37" s="108"/>
      <c r="J37" s="108"/>
      <c r="K37" s="108">
        <f t="shared" si="6"/>
        <v>0</v>
      </c>
      <c r="L37" s="108"/>
      <c r="M37" s="108"/>
      <c r="N37" s="108">
        <f t="shared" si="7"/>
        <v>34.79</v>
      </c>
      <c r="O37" s="108">
        <f>70.66-42.76+6.89</f>
        <v>34.79</v>
      </c>
      <c r="P37" s="108"/>
      <c r="Q37" s="108">
        <f t="shared" si="8"/>
        <v>13.86</v>
      </c>
      <c r="R37" s="108">
        <v>13.86</v>
      </c>
      <c r="S37" s="108"/>
      <c r="T37" s="109">
        <f t="shared" si="9"/>
        <v>48.65</v>
      </c>
      <c r="U37" s="108">
        <f t="shared" si="9"/>
        <v>48.65</v>
      </c>
      <c r="V37" s="108">
        <f t="shared" si="9"/>
        <v>0</v>
      </c>
      <c r="W37" s="108"/>
      <c r="X37" s="108">
        <f t="shared" si="13"/>
        <v>48.65</v>
      </c>
      <c r="Y37" s="108"/>
      <c r="Z37" s="108"/>
      <c r="AA37" s="108">
        <f t="shared" si="10"/>
        <v>48.65</v>
      </c>
      <c r="AB37" s="108">
        <f t="shared" si="12"/>
        <v>48.65</v>
      </c>
      <c r="AC37" s="108"/>
      <c r="AD37" s="108"/>
      <c r="AE37" s="108"/>
      <c r="AF37" s="108"/>
      <c r="AG37" s="108"/>
      <c r="AH37" s="108">
        <f t="shared" si="11"/>
        <v>48.65</v>
      </c>
      <c r="AM37" s="127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</row>
    <row r="38" spans="1:127" s="85" customFormat="1" ht="8.25">
      <c r="A38" s="95" t="s">
        <v>289</v>
      </c>
      <c r="B38" s="85">
        <v>2010</v>
      </c>
      <c r="C38" s="85">
        <v>2010</v>
      </c>
      <c r="F38" s="108">
        <f t="shared" si="3"/>
        <v>0</v>
      </c>
      <c r="G38" s="108">
        <f t="shared" si="4"/>
        <v>0</v>
      </c>
      <c r="H38" s="108">
        <f t="shared" si="5"/>
        <v>0</v>
      </c>
      <c r="I38" s="108"/>
      <c r="J38" s="108"/>
      <c r="K38" s="108">
        <f t="shared" si="6"/>
        <v>0</v>
      </c>
      <c r="L38" s="108"/>
      <c r="M38" s="108"/>
      <c r="N38" s="108">
        <f t="shared" si="7"/>
        <v>0</v>
      </c>
      <c r="O38" s="108"/>
      <c r="P38" s="108"/>
      <c r="Q38" s="108">
        <f t="shared" si="8"/>
        <v>0</v>
      </c>
      <c r="R38" s="108"/>
      <c r="S38" s="108"/>
      <c r="T38" s="109">
        <f t="shared" si="9"/>
        <v>0</v>
      </c>
      <c r="U38" s="108">
        <f t="shared" si="9"/>
        <v>0</v>
      </c>
      <c r="V38" s="108">
        <f t="shared" si="9"/>
        <v>0</v>
      </c>
      <c r="W38" s="108"/>
      <c r="X38" s="108">
        <f t="shared" si="13"/>
        <v>0</v>
      </c>
      <c r="Y38" s="108"/>
      <c r="Z38" s="108"/>
      <c r="AA38" s="108">
        <f t="shared" si="10"/>
        <v>0</v>
      </c>
      <c r="AB38" s="108">
        <f t="shared" si="12"/>
        <v>0</v>
      </c>
      <c r="AC38" s="108"/>
      <c r="AD38" s="108"/>
      <c r="AE38" s="108"/>
      <c r="AF38" s="108"/>
      <c r="AG38" s="108"/>
      <c r="AH38" s="108">
        <f t="shared" si="11"/>
        <v>0</v>
      </c>
      <c r="AM38" s="127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</row>
    <row r="39" spans="1:127" s="85" customFormat="1" ht="8.25">
      <c r="A39" s="96" t="s">
        <v>290</v>
      </c>
      <c r="B39" s="85">
        <v>2010</v>
      </c>
      <c r="C39" s="85">
        <v>2010</v>
      </c>
      <c r="F39" s="108">
        <f t="shared" si="3"/>
        <v>1637.64</v>
      </c>
      <c r="G39" s="108">
        <f t="shared" si="4"/>
        <v>1637.64</v>
      </c>
      <c r="H39" s="108">
        <f t="shared" si="5"/>
        <v>1637.64</v>
      </c>
      <c r="I39" s="108"/>
      <c r="J39" s="108">
        <f>1598.72+38.92</f>
        <v>1637.64</v>
      </c>
      <c r="K39" s="108">
        <f t="shared" si="6"/>
        <v>0</v>
      </c>
      <c r="L39" s="108"/>
      <c r="M39" s="108"/>
      <c r="N39" s="108">
        <f t="shared" si="7"/>
        <v>0</v>
      </c>
      <c r="O39" s="108"/>
      <c r="P39" s="108"/>
      <c r="Q39" s="108">
        <f t="shared" si="8"/>
        <v>0</v>
      </c>
      <c r="R39" s="108"/>
      <c r="S39" s="108"/>
      <c r="T39" s="109">
        <f t="shared" si="9"/>
        <v>1637.64</v>
      </c>
      <c r="U39" s="108">
        <f t="shared" si="9"/>
        <v>0</v>
      </c>
      <c r="V39" s="108">
        <f t="shared" si="9"/>
        <v>1637.64</v>
      </c>
      <c r="W39" s="108"/>
      <c r="X39" s="108">
        <f t="shared" si="13"/>
        <v>1637.64</v>
      </c>
      <c r="Y39" s="108"/>
      <c r="Z39" s="108"/>
      <c r="AA39" s="108">
        <f t="shared" si="10"/>
        <v>1637.64</v>
      </c>
      <c r="AB39" s="108">
        <f t="shared" si="12"/>
        <v>1637.64</v>
      </c>
      <c r="AC39" s="108"/>
      <c r="AD39" s="108"/>
      <c r="AE39" s="108"/>
      <c r="AF39" s="108"/>
      <c r="AG39" s="108"/>
      <c r="AH39" s="108">
        <f t="shared" si="11"/>
        <v>1637.64</v>
      </c>
      <c r="AM39" s="127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</row>
    <row r="40" spans="1:127" s="85" customFormat="1" ht="8.25">
      <c r="A40" s="95" t="s">
        <v>291</v>
      </c>
      <c r="B40" s="85">
        <v>2010</v>
      </c>
      <c r="C40" s="85">
        <v>2010</v>
      </c>
      <c r="F40" s="108">
        <f t="shared" si="3"/>
        <v>3348.7</v>
      </c>
      <c r="G40" s="108">
        <f t="shared" si="4"/>
        <v>3348.7</v>
      </c>
      <c r="H40" s="108">
        <f t="shared" si="5"/>
        <v>0</v>
      </c>
      <c r="I40" s="108"/>
      <c r="J40" s="108"/>
      <c r="K40" s="108">
        <f t="shared" si="6"/>
        <v>0</v>
      </c>
      <c r="L40" s="108"/>
      <c r="M40" s="108"/>
      <c r="N40" s="108">
        <f t="shared" si="7"/>
        <v>0</v>
      </c>
      <c r="O40" s="108"/>
      <c r="P40" s="108"/>
      <c r="Q40" s="108">
        <f t="shared" si="8"/>
        <v>3348.7</v>
      </c>
      <c r="R40" s="108"/>
      <c r="S40" s="108">
        <v>3348.7</v>
      </c>
      <c r="T40" s="109">
        <f t="shared" si="9"/>
        <v>3348.7</v>
      </c>
      <c r="U40" s="108">
        <f t="shared" si="9"/>
        <v>0</v>
      </c>
      <c r="V40" s="108">
        <f t="shared" si="9"/>
        <v>3348.7</v>
      </c>
      <c r="W40" s="108"/>
      <c r="X40" s="108">
        <f t="shared" si="13"/>
        <v>3348.7</v>
      </c>
      <c r="Y40" s="108"/>
      <c r="Z40" s="108"/>
      <c r="AA40" s="108">
        <f t="shared" si="10"/>
        <v>3348.7</v>
      </c>
      <c r="AB40" s="108">
        <f t="shared" si="12"/>
        <v>3348.7</v>
      </c>
      <c r="AC40" s="108"/>
      <c r="AD40" s="108"/>
      <c r="AE40" s="108"/>
      <c r="AF40" s="108"/>
      <c r="AG40" s="108"/>
      <c r="AH40" s="108">
        <f t="shared" si="11"/>
        <v>3348.7</v>
      </c>
      <c r="AM40" s="127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</row>
    <row r="41" spans="1:127" s="85" customFormat="1" ht="16.5">
      <c r="A41" s="95" t="s">
        <v>292</v>
      </c>
      <c r="B41" s="85">
        <v>2010</v>
      </c>
      <c r="C41" s="85">
        <v>2010</v>
      </c>
      <c r="F41" s="108">
        <f t="shared" si="3"/>
        <v>2522.39</v>
      </c>
      <c r="G41" s="108">
        <f t="shared" si="4"/>
        <v>2522.39</v>
      </c>
      <c r="H41" s="108">
        <f t="shared" si="5"/>
        <v>0</v>
      </c>
      <c r="I41" s="108"/>
      <c r="J41" s="108"/>
      <c r="K41" s="108">
        <f t="shared" si="6"/>
        <v>2488.757</v>
      </c>
      <c r="L41" s="108"/>
      <c r="M41" s="108">
        <v>2488.757</v>
      </c>
      <c r="N41" s="108">
        <f t="shared" si="7"/>
        <v>33.633</v>
      </c>
      <c r="O41" s="108"/>
      <c r="P41" s="108">
        <v>33.633</v>
      </c>
      <c r="Q41" s="108">
        <f t="shared" si="8"/>
        <v>0</v>
      </c>
      <c r="R41" s="108"/>
      <c r="S41" s="108"/>
      <c r="T41" s="109">
        <f t="shared" si="9"/>
        <v>2522.39</v>
      </c>
      <c r="U41" s="108">
        <f t="shared" si="9"/>
        <v>0</v>
      </c>
      <c r="V41" s="108">
        <f t="shared" si="9"/>
        <v>2522.39</v>
      </c>
      <c r="W41" s="108"/>
      <c r="X41" s="108"/>
      <c r="Y41" s="108"/>
      <c r="Z41" s="108">
        <f>T41</f>
        <v>2522.39</v>
      </c>
      <c r="AA41" s="108">
        <f t="shared" si="10"/>
        <v>2522.39</v>
      </c>
      <c r="AB41" s="108">
        <f t="shared" si="12"/>
        <v>2522.39</v>
      </c>
      <c r="AC41" s="108"/>
      <c r="AD41" s="108"/>
      <c r="AE41" s="108"/>
      <c r="AF41" s="108"/>
      <c r="AG41" s="108"/>
      <c r="AH41" s="108">
        <f t="shared" si="11"/>
        <v>2522.39</v>
      </c>
      <c r="AM41" s="127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</row>
    <row r="42" spans="1:127" s="85" customFormat="1" ht="8.25">
      <c r="A42" s="95" t="s">
        <v>293</v>
      </c>
      <c r="B42" s="85">
        <v>2009</v>
      </c>
      <c r="C42" s="85">
        <v>2010</v>
      </c>
      <c r="F42" s="108">
        <f t="shared" si="3"/>
        <v>1302.2</v>
      </c>
      <c r="G42" s="108">
        <f t="shared" si="4"/>
        <v>1302.2</v>
      </c>
      <c r="H42" s="108">
        <f t="shared" si="5"/>
        <v>1302.2</v>
      </c>
      <c r="I42" s="108"/>
      <c r="J42" s="108">
        <v>1302.2</v>
      </c>
      <c r="K42" s="108">
        <f t="shared" si="6"/>
        <v>0</v>
      </c>
      <c r="L42" s="108"/>
      <c r="M42" s="108"/>
      <c r="N42" s="108">
        <f t="shared" si="7"/>
        <v>0</v>
      </c>
      <c r="O42" s="108"/>
      <c r="P42" s="108"/>
      <c r="Q42" s="108">
        <f t="shared" si="8"/>
        <v>0</v>
      </c>
      <c r="R42" s="108"/>
      <c r="S42" s="108"/>
      <c r="T42" s="109">
        <f t="shared" si="9"/>
        <v>1302.2</v>
      </c>
      <c r="U42" s="108">
        <f t="shared" si="9"/>
        <v>0</v>
      </c>
      <c r="V42" s="108">
        <f t="shared" si="9"/>
        <v>1302.2</v>
      </c>
      <c r="W42" s="108"/>
      <c r="X42" s="108"/>
      <c r="Y42" s="108"/>
      <c r="Z42" s="108">
        <f>T42</f>
        <v>1302.2</v>
      </c>
      <c r="AA42" s="108">
        <f t="shared" si="10"/>
        <v>1302.2</v>
      </c>
      <c r="AB42" s="108">
        <f t="shared" si="12"/>
        <v>1302.2</v>
      </c>
      <c r="AC42" s="108"/>
      <c r="AD42" s="108"/>
      <c r="AE42" s="108"/>
      <c r="AF42" s="108"/>
      <c r="AG42" s="108"/>
      <c r="AH42" s="108">
        <f t="shared" si="11"/>
        <v>1302.2</v>
      </c>
      <c r="AM42" s="127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</row>
    <row r="43" spans="1:127" s="85" customFormat="1" ht="8.25">
      <c r="A43" s="95" t="s">
        <v>294</v>
      </c>
      <c r="B43" s="85">
        <v>2010</v>
      </c>
      <c r="C43" s="85">
        <v>2010</v>
      </c>
      <c r="F43" s="108">
        <f t="shared" si="3"/>
        <v>16012.2</v>
      </c>
      <c r="G43" s="108">
        <f t="shared" si="4"/>
        <v>16012.2</v>
      </c>
      <c r="H43" s="108">
        <f t="shared" si="5"/>
        <v>0</v>
      </c>
      <c r="I43" s="108"/>
      <c r="J43" s="108"/>
      <c r="K43" s="108">
        <f t="shared" si="6"/>
        <v>0</v>
      </c>
      <c r="L43" s="108"/>
      <c r="M43" s="108"/>
      <c r="N43" s="108">
        <f t="shared" si="7"/>
        <v>0</v>
      </c>
      <c r="O43" s="108"/>
      <c r="P43" s="108"/>
      <c r="Q43" s="108">
        <f t="shared" si="8"/>
        <v>16012.2</v>
      </c>
      <c r="R43" s="108"/>
      <c r="S43" s="108">
        <v>16012.2</v>
      </c>
      <c r="T43" s="109">
        <f t="shared" si="9"/>
        <v>16012.2</v>
      </c>
      <c r="U43" s="108">
        <f t="shared" si="9"/>
        <v>0</v>
      </c>
      <c r="V43" s="108">
        <f t="shared" si="9"/>
        <v>16012.2</v>
      </c>
      <c r="W43" s="108"/>
      <c r="X43" s="108"/>
      <c r="Y43" s="108">
        <f>T43</f>
        <v>16012.2</v>
      </c>
      <c r="Z43" s="108"/>
      <c r="AA43" s="108">
        <f t="shared" si="10"/>
        <v>16012.2</v>
      </c>
      <c r="AB43" s="108">
        <f t="shared" si="12"/>
        <v>16012.2</v>
      </c>
      <c r="AC43" s="108"/>
      <c r="AD43" s="108"/>
      <c r="AE43" s="108"/>
      <c r="AF43" s="108"/>
      <c r="AG43" s="108"/>
      <c r="AH43" s="108">
        <f t="shared" si="11"/>
        <v>16012.2</v>
      </c>
      <c r="AM43" s="127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</row>
    <row r="44" spans="1:39" ht="9.75">
      <c r="A44" s="94" t="s">
        <v>295</v>
      </c>
      <c r="B44" s="85"/>
      <c r="C44" s="85"/>
      <c r="D44" s="86"/>
      <c r="E44" s="86"/>
      <c r="F44" s="108"/>
      <c r="G44" s="108"/>
      <c r="H44" s="106">
        <f>SUM(H45:H53)</f>
        <v>23.5</v>
      </c>
      <c r="I44" s="106">
        <f aca="true" t="shared" si="14" ref="I44:AH44">SUM(I45:I53)</f>
        <v>0</v>
      </c>
      <c r="J44" s="106">
        <f t="shared" si="14"/>
        <v>23.5</v>
      </c>
      <c r="K44" s="106">
        <f t="shared" si="14"/>
        <v>229.57600000000002</v>
      </c>
      <c r="L44" s="106">
        <f t="shared" si="14"/>
        <v>0</v>
      </c>
      <c r="M44" s="106">
        <f t="shared" si="14"/>
        <v>229.57600000000002</v>
      </c>
      <c r="N44" s="106">
        <f t="shared" si="14"/>
        <v>5881.557</v>
      </c>
      <c r="O44" s="106">
        <f t="shared" si="14"/>
        <v>0</v>
      </c>
      <c r="P44" s="106">
        <f t="shared" si="14"/>
        <v>5881.557</v>
      </c>
      <c r="Q44" s="106">
        <f t="shared" si="14"/>
        <v>2458.87</v>
      </c>
      <c r="R44" s="106">
        <f t="shared" si="14"/>
        <v>0</v>
      </c>
      <c r="S44" s="106">
        <f t="shared" si="14"/>
        <v>2458.87</v>
      </c>
      <c r="T44" s="107">
        <f t="shared" si="14"/>
        <v>8593.503</v>
      </c>
      <c r="U44" s="106">
        <f t="shared" si="14"/>
        <v>0</v>
      </c>
      <c r="V44" s="106">
        <f t="shared" si="14"/>
        <v>8593.503</v>
      </c>
      <c r="W44" s="106">
        <f t="shared" si="14"/>
        <v>0</v>
      </c>
      <c r="X44" s="106">
        <f t="shared" si="14"/>
        <v>3118.6099999999997</v>
      </c>
      <c r="Y44" s="106">
        <f t="shared" si="14"/>
        <v>5474.893</v>
      </c>
      <c r="Z44" s="106">
        <f t="shared" si="14"/>
        <v>0</v>
      </c>
      <c r="AA44" s="106">
        <f t="shared" si="14"/>
        <v>8593.503</v>
      </c>
      <c r="AB44" s="106">
        <f t="shared" si="14"/>
        <v>8593.503</v>
      </c>
      <c r="AC44" s="106">
        <f t="shared" si="14"/>
        <v>0</v>
      </c>
      <c r="AD44" s="106">
        <f t="shared" si="14"/>
        <v>0</v>
      </c>
      <c r="AE44" s="106">
        <f t="shared" si="14"/>
        <v>0</v>
      </c>
      <c r="AF44" s="106">
        <f t="shared" si="14"/>
        <v>0</v>
      </c>
      <c r="AG44" s="106">
        <f t="shared" si="14"/>
        <v>0</v>
      </c>
      <c r="AH44" s="106">
        <f t="shared" si="14"/>
        <v>8593.503</v>
      </c>
      <c r="AI44" s="86"/>
      <c r="AJ44" s="86"/>
      <c r="AK44" s="86"/>
      <c r="AL44" s="86"/>
      <c r="AM44" s="126"/>
    </row>
    <row r="45" spans="1:39" ht="9.75">
      <c r="A45" s="95" t="s">
        <v>296</v>
      </c>
      <c r="B45" s="85">
        <v>2010</v>
      </c>
      <c r="C45" s="85">
        <v>2010</v>
      </c>
      <c r="D45" s="86"/>
      <c r="E45" s="86"/>
      <c r="F45" s="108"/>
      <c r="G45" s="108"/>
      <c r="H45" s="106">
        <f>I45+J45</f>
        <v>0</v>
      </c>
      <c r="I45" s="106"/>
      <c r="J45" s="106"/>
      <c r="K45" s="106">
        <f>L45+M45</f>
        <v>0</v>
      </c>
      <c r="L45" s="106"/>
      <c r="M45" s="106"/>
      <c r="N45" s="106">
        <f>O45+P45</f>
        <v>0</v>
      </c>
      <c r="O45" s="106"/>
      <c r="P45" s="106"/>
      <c r="Q45" s="106">
        <f>R45+S45</f>
        <v>195.21</v>
      </c>
      <c r="R45" s="106"/>
      <c r="S45" s="106">
        <v>195.21</v>
      </c>
      <c r="T45" s="109">
        <f t="shared" si="9"/>
        <v>195.21</v>
      </c>
      <c r="U45" s="108">
        <f t="shared" si="9"/>
        <v>0</v>
      </c>
      <c r="V45" s="108">
        <f t="shared" si="9"/>
        <v>195.21</v>
      </c>
      <c r="W45" s="106"/>
      <c r="X45" s="106">
        <f>V45</f>
        <v>195.21</v>
      </c>
      <c r="Y45" s="106"/>
      <c r="Z45" s="106"/>
      <c r="AA45" s="108">
        <f t="shared" si="10"/>
        <v>195.21</v>
      </c>
      <c r="AB45" s="108">
        <f t="shared" si="12"/>
        <v>195.21</v>
      </c>
      <c r="AC45" s="106"/>
      <c r="AD45" s="106"/>
      <c r="AE45" s="106"/>
      <c r="AF45" s="106"/>
      <c r="AG45" s="106"/>
      <c r="AH45" s="108">
        <f>T45</f>
        <v>195.21</v>
      </c>
      <c r="AI45" s="85"/>
      <c r="AJ45" s="86"/>
      <c r="AK45" s="86"/>
      <c r="AL45" s="86"/>
      <c r="AM45" s="126"/>
    </row>
    <row r="46" spans="1:39" ht="9.75">
      <c r="A46" s="95" t="s">
        <v>297</v>
      </c>
      <c r="B46" s="85">
        <v>2010</v>
      </c>
      <c r="C46" s="85">
        <v>2010</v>
      </c>
      <c r="D46" s="86"/>
      <c r="E46" s="86"/>
      <c r="F46" s="108"/>
      <c r="G46" s="108"/>
      <c r="H46" s="106">
        <f aca="true" t="shared" si="15" ref="H46:H53">I46+J46</f>
        <v>23.5</v>
      </c>
      <c r="I46" s="106"/>
      <c r="J46" s="106">
        <v>23.5</v>
      </c>
      <c r="K46" s="106">
        <f aca="true" t="shared" si="16" ref="K46:K53">L46+M46</f>
        <v>0</v>
      </c>
      <c r="L46" s="106"/>
      <c r="M46" s="106"/>
      <c r="N46" s="106">
        <f aca="true" t="shared" si="17" ref="N46:N53">O46+P46</f>
        <v>0</v>
      </c>
      <c r="O46" s="106"/>
      <c r="P46" s="106"/>
      <c r="Q46" s="106">
        <f aca="true" t="shared" si="18" ref="Q46:Q53">R46+S46</f>
        <v>0</v>
      </c>
      <c r="R46" s="106"/>
      <c r="S46" s="106"/>
      <c r="T46" s="109">
        <f t="shared" si="9"/>
        <v>23.5</v>
      </c>
      <c r="U46" s="108">
        <f t="shared" si="9"/>
        <v>0</v>
      </c>
      <c r="V46" s="108">
        <f t="shared" si="9"/>
        <v>23.5</v>
      </c>
      <c r="W46" s="106"/>
      <c r="X46" s="106">
        <f>V46</f>
        <v>23.5</v>
      </c>
      <c r="Y46" s="106"/>
      <c r="Z46" s="106"/>
      <c r="AA46" s="108">
        <f t="shared" si="10"/>
        <v>23.5</v>
      </c>
      <c r="AB46" s="108">
        <f t="shared" si="12"/>
        <v>23.5</v>
      </c>
      <c r="AC46" s="106"/>
      <c r="AD46" s="106"/>
      <c r="AE46" s="106"/>
      <c r="AF46" s="106"/>
      <c r="AG46" s="106"/>
      <c r="AH46" s="108">
        <f aca="true" t="shared" si="19" ref="AH46:AH60">T46</f>
        <v>23.5</v>
      </c>
      <c r="AI46" s="85"/>
      <c r="AJ46" s="86"/>
      <c r="AK46" s="86"/>
      <c r="AL46" s="86"/>
      <c r="AM46" s="126"/>
    </row>
    <row r="47" spans="1:39" ht="9.75">
      <c r="A47" s="95" t="s">
        <v>298</v>
      </c>
      <c r="B47" s="85">
        <v>2010</v>
      </c>
      <c r="C47" s="85">
        <v>2010</v>
      </c>
      <c r="D47" s="86"/>
      <c r="E47" s="86"/>
      <c r="F47" s="108"/>
      <c r="G47" s="108"/>
      <c r="H47" s="106">
        <f t="shared" si="15"/>
        <v>0</v>
      </c>
      <c r="I47" s="106"/>
      <c r="J47" s="106"/>
      <c r="K47" s="106">
        <f t="shared" si="16"/>
        <v>0</v>
      </c>
      <c r="L47" s="106"/>
      <c r="M47" s="106"/>
      <c r="N47" s="106">
        <f t="shared" si="17"/>
        <v>0</v>
      </c>
      <c r="O47" s="106"/>
      <c r="P47" s="106"/>
      <c r="Q47" s="106">
        <f t="shared" si="18"/>
        <v>38.11</v>
      </c>
      <c r="R47" s="106"/>
      <c r="S47" s="106">
        <v>38.11</v>
      </c>
      <c r="T47" s="109">
        <f t="shared" si="9"/>
        <v>38.11</v>
      </c>
      <c r="U47" s="108">
        <f t="shared" si="9"/>
        <v>0</v>
      </c>
      <c r="V47" s="108">
        <f t="shared" si="9"/>
        <v>38.11</v>
      </c>
      <c r="W47" s="106"/>
      <c r="X47" s="106"/>
      <c r="Y47" s="106">
        <f>T47</f>
        <v>38.11</v>
      </c>
      <c r="Z47" s="106"/>
      <c r="AA47" s="108">
        <f t="shared" si="10"/>
        <v>38.11</v>
      </c>
      <c r="AB47" s="108">
        <f t="shared" si="12"/>
        <v>38.11</v>
      </c>
      <c r="AC47" s="106"/>
      <c r="AD47" s="106"/>
      <c r="AE47" s="106"/>
      <c r="AF47" s="106"/>
      <c r="AG47" s="106"/>
      <c r="AH47" s="108">
        <f t="shared" si="19"/>
        <v>38.11</v>
      </c>
      <c r="AI47" s="85"/>
      <c r="AJ47" s="86"/>
      <c r="AK47" s="86"/>
      <c r="AL47" s="86"/>
      <c r="AM47" s="126"/>
    </row>
    <row r="48" spans="1:39" ht="9.75">
      <c r="A48" s="95" t="s">
        <v>299</v>
      </c>
      <c r="B48" s="85">
        <v>2010</v>
      </c>
      <c r="C48" s="85">
        <v>2010</v>
      </c>
      <c r="D48" s="86"/>
      <c r="E48" s="86"/>
      <c r="F48" s="108"/>
      <c r="G48" s="108"/>
      <c r="H48" s="106">
        <f t="shared" si="15"/>
        <v>0</v>
      </c>
      <c r="I48" s="106"/>
      <c r="J48" s="106"/>
      <c r="K48" s="106">
        <f t="shared" si="16"/>
        <v>0</v>
      </c>
      <c r="L48" s="106"/>
      <c r="M48" s="106"/>
      <c r="N48" s="106">
        <f t="shared" si="17"/>
        <v>0</v>
      </c>
      <c r="O48" s="106"/>
      <c r="P48" s="106"/>
      <c r="Q48" s="106">
        <f t="shared" si="18"/>
        <v>2225.5499999999997</v>
      </c>
      <c r="R48" s="106"/>
      <c r="S48" s="106">
        <f>2203.265+22.285</f>
        <v>2225.5499999999997</v>
      </c>
      <c r="T48" s="109">
        <f t="shared" si="9"/>
        <v>2225.5499999999997</v>
      </c>
      <c r="U48" s="108">
        <f t="shared" si="9"/>
        <v>0</v>
      </c>
      <c r="V48" s="108">
        <f t="shared" si="9"/>
        <v>2225.5499999999997</v>
      </c>
      <c r="W48" s="106"/>
      <c r="X48" s="106">
        <f>T48</f>
        <v>2225.5499999999997</v>
      </c>
      <c r="Y48" s="106"/>
      <c r="Z48" s="106"/>
      <c r="AA48" s="108">
        <f t="shared" si="10"/>
        <v>2225.5499999999997</v>
      </c>
      <c r="AB48" s="108">
        <f t="shared" si="12"/>
        <v>2225.5499999999997</v>
      </c>
      <c r="AC48" s="106"/>
      <c r="AD48" s="106"/>
      <c r="AE48" s="106"/>
      <c r="AF48" s="106"/>
      <c r="AG48" s="106"/>
      <c r="AH48" s="108">
        <f t="shared" si="19"/>
        <v>2225.5499999999997</v>
      </c>
      <c r="AI48" s="85"/>
      <c r="AJ48" s="86"/>
      <c r="AK48" s="86"/>
      <c r="AL48" s="86"/>
      <c r="AM48" s="126"/>
    </row>
    <row r="49" spans="1:39" ht="9.75">
      <c r="A49" s="95" t="s">
        <v>300</v>
      </c>
      <c r="B49" s="85">
        <v>2010</v>
      </c>
      <c r="C49" s="85">
        <v>2010</v>
      </c>
      <c r="D49" s="86"/>
      <c r="E49" s="86"/>
      <c r="F49" s="108"/>
      <c r="G49" s="108"/>
      <c r="H49" s="106">
        <f t="shared" si="15"/>
        <v>0</v>
      </c>
      <c r="I49" s="106"/>
      <c r="J49" s="106"/>
      <c r="K49" s="106">
        <f t="shared" si="16"/>
        <v>51.61</v>
      </c>
      <c r="L49" s="106"/>
      <c r="M49" s="106">
        <v>51.61</v>
      </c>
      <c r="N49" s="106">
        <f t="shared" si="17"/>
        <v>0</v>
      </c>
      <c r="O49" s="106"/>
      <c r="P49" s="106"/>
      <c r="Q49" s="106">
        <f t="shared" si="18"/>
        <v>0</v>
      </c>
      <c r="R49" s="106"/>
      <c r="S49" s="106"/>
      <c r="T49" s="109">
        <f t="shared" si="9"/>
        <v>51.61</v>
      </c>
      <c r="U49" s="108">
        <f t="shared" si="9"/>
        <v>0</v>
      </c>
      <c r="V49" s="108">
        <f t="shared" si="9"/>
        <v>51.61</v>
      </c>
      <c r="W49" s="106"/>
      <c r="X49" s="106">
        <f>T49</f>
        <v>51.61</v>
      </c>
      <c r="Y49" s="106"/>
      <c r="Z49" s="106"/>
      <c r="AA49" s="108">
        <f t="shared" si="10"/>
        <v>51.61</v>
      </c>
      <c r="AB49" s="108">
        <f t="shared" si="12"/>
        <v>51.61</v>
      </c>
      <c r="AC49" s="106"/>
      <c r="AD49" s="106"/>
      <c r="AE49" s="106"/>
      <c r="AF49" s="106"/>
      <c r="AG49" s="106"/>
      <c r="AH49" s="108">
        <f t="shared" si="19"/>
        <v>51.61</v>
      </c>
      <c r="AI49" s="85"/>
      <c r="AJ49" s="86"/>
      <c r="AK49" s="86"/>
      <c r="AL49" s="86"/>
      <c r="AM49" s="126"/>
    </row>
    <row r="50" spans="1:39" ht="9.75">
      <c r="A50" s="95" t="s">
        <v>301</v>
      </c>
      <c r="B50" s="85">
        <v>2010</v>
      </c>
      <c r="C50" s="85">
        <v>2010</v>
      </c>
      <c r="D50" s="86"/>
      <c r="E50" s="86"/>
      <c r="F50" s="108"/>
      <c r="G50" s="108"/>
      <c r="H50" s="106">
        <f t="shared" si="15"/>
        <v>0</v>
      </c>
      <c r="I50" s="106"/>
      <c r="J50" s="106"/>
      <c r="K50" s="106">
        <f t="shared" si="16"/>
        <v>0</v>
      </c>
      <c r="L50" s="106"/>
      <c r="M50" s="106"/>
      <c r="N50" s="106">
        <f t="shared" si="17"/>
        <v>2502.93</v>
      </c>
      <c r="O50" s="106"/>
      <c r="P50" s="106">
        <f>2500+2.93</f>
        <v>2502.93</v>
      </c>
      <c r="Q50" s="106">
        <f t="shared" si="18"/>
        <v>0</v>
      </c>
      <c r="R50" s="106"/>
      <c r="S50" s="106"/>
      <c r="T50" s="109">
        <f t="shared" si="9"/>
        <v>2502.93</v>
      </c>
      <c r="U50" s="108">
        <f t="shared" si="9"/>
        <v>0</v>
      </c>
      <c r="V50" s="108">
        <f t="shared" si="9"/>
        <v>2502.93</v>
      </c>
      <c r="W50" s="106"/>
      <c r="X50" s="106"/>
      <c r="Y50" s="106">
        <f>T50</f>
        <v>2502.93</v>
      </c>
      <c r="Z50" s="106"/>
      <c r="AA50" s="108">
        <f t="shared" si="10"/>
        <v>2502.93</v>
      </c>
      <c r="AB50" s="108">
        <f t="shared" si="12"/>
        <v>2502.93</v>
      </c>
      <c r="AC50" s="106"/>
      <c r="AD50" s="106"/>
      <c r="AE50" s="106"/>
      <c r="AF50" s="106"/>
      <c r="AG50" s="106"/>
      <c r="AH50" s="108">
        <f t="shared" si="19"/>
        <v>2502.93</v>
      </c>
      <c r="AI50" s="85"/>
      <c r="AJ50" s="86"/>
      <c r="AK50" s="86"/>
      <c r="AL50" s="86"/>
      <c r="AM50" s="126"/>
    </row>
    <row r="51" spans="1:39" ht="9.75">
      <c r="A51" s="95" t="s">
        <v>302</v>
      </c>
      <c r="B51" s="85">
        <v>2010</v>
      </c>
      <c r="C51" s="85">
        <v>2010</v>
      </c>
      <c r="D51" s="86"/>
      <c r="E51" s="86"/>
      <c r="F51" s="108"/>
      <c r="G51" s="108"/>
      <c r="H51" s="106">
        <f t="shared" si="15"/>
        <v>0</v>
      </c>
      <c r="I51" s="106"/>
      <c r="J51" s="106"/>
      <c r="K51" s="106">
        <f t="shared" si="16"/>
        <v>0</v>
      </c>
      <c r="L51" s="106"/>
      <c r="M51" s="106"/>
      <c r="N51" s="106">
        <f t="shared" si="17"/>
        <v>2755.887</v>
      </c>
      <c r="O51" s="106"/>
      <c r="P51" s="106">
        <f>2754.237+1.65</f>
        <v>2755.887</v>
      </c>
      <c r="Q51" s="106">
        <f t="shared" si="18"/>
        <v>0</v>
      </c>
      <c r="R51" s="106"/>
      <c r="S51" s="106"/>
      <c r="T51" s="109">
        <f t="shared" si="9"/>
        <v>2755.887</v>
      </c>
      <c r="U51" s="108">
        <f t="shared" si="9"/>
        <v>0</v>
      </c>
      <c r="V51" s="108">
        <f t="shared" si="9"/>
        <v>2755.887</v>
      </c>
      <c r="W51" s="106"/>
      <c r="X51" s="106"/>
      <c r="Y51" s="106">
        <f>T51</f>
        <v>2755.887</v>
      </c>
      <c r="Z51" s="106"/>
      <c r="AA51" s="108">
        <f t="shared" si="10"/>
        <v>2755.887</v>
      </c>
      <c r="AB51" s="108">
        <f t="shared" si="12"/>
        <v>2755.887</v>
      </c>
      <c r="AC51" s="106"/>
      <c r="AD51" s="106"/>
      <c r="AE51" s="106"/>
      <c r="AF51" s="106"/>
      <c r="AG51" s="106"/>
      <c r="AH51" s="108">
        <f t="shared" si="19"/>
        <v>2755.887</v>
      </c>
      <c r="AI51" s="85"/>
      <c r="AJ51" s="86"/>
      <c r="AK51" s="86"/>
      <c r="AL51" s="86"/>
      <c r="AM51" s="126"/>
    </row>
    <row r="52" spans="1:39" ht="9.75">
      <c r="A52" s="95" t="s">
        <v>325</v>
      </c>
      <c r="B52" s="85">
        <v>2010</v>
      </c>
      <c r="C52" s="85">
        <v>2010</v>
      </c>
      <c r="D52" s="86"/>
      <c r="E52" s="86"/>
      <c r="F52" s="108"/>
      <c r="G52" s="108"/>
      <c r="H52" s="106">
        <f t="shared" si="15"/>
        <v>0</v>
      </c>
      <c r="I52" s="106"/>
      <c r="J52" s="106"/>
      <c r="K52" s="106">
        <f t="shared" si="16"/>
        <v>0</v>
      </c>
      <c r="L52" s="106"/>
      <c r="M52" s="106"/>
      <c r="N52" s="106">
        <f t="shared" si="17"/>
        <v>622.74</v>
      </c>
      <c r="O52" s="106"/>
      <c r="P52" s="106">
        <v>622.74</v>
      </c>
      <c r="Q52" s="106">
        <f t="shared" si="18"/>
        <v>0</v>
      </c>
      <c r="R52" s="106"/>
      <c r="S52" s="106"/>
      <c r="T52" s="109">
        <f t="shared" si="9"/>
        <v>622.74</v>
      </c>
      <c r="U52" s="108">
        <f t="shared" si="9"/>
        <v>0</v>
      </c>
      <c r="V52" s="108">
        <f t="shared" si="9"/>
        <v>622.74</v>
      </c>
      <c r="W52" s="106"/>
      <c r="X52" s="106">
        <f>T52</f>
        <v>622.74</v>
      </c>
      <c r="Y52" s="106"/>
      <c r="Z52" s="106"/>
      <c r="AA52" s="108">
        <f t="shared" si="10"/>
        <v>622.74</v>
      </c>
      <c r="AB52" s="108">
        <f t="shared" si="12"/>
        <v>622.74</v>
      </c>
      <c r="AC52" s="106"/>
      <c r="AD52" s="106"/>
      <c r="AE52" s="106"/>
      <c r="AF52" s="106"/>
      <c r="AG52" s="106"/>
      <c r="AH52" s="108">
        <f t="shared" si="19"/>
        <v>622.74</v>
      </c>
      <c r="AI52" s="85"/>
      <c r="AJ52" s="86"/>
      <c r="AK52" s="86"/>
      <c r="AL52" s="86"/>
      <c r="AM52" s="126"/>
    </row>
    <row r="53" spans="1:39" ht="9.75">
      <c r="A53" s="95" t="s">
        <v>303</v>
      </c>
      <c r="B53" s="85">
        <v>2010</v>
      </c>
      <c r="C53" s="85">
        <v>2010</v>
      </c>
      <c r="D53" s="86"/>
      <c r="E53" s="86"/>
      <c r="F53" s="108"/>
      <c r="G53" s="108"/>
      <c r="H53" s="106">
        <f t="shared" si="15"/>
        <v>0</v>
      </c>
      <c r="I53" s="106"/>
      <c r="J53" s="106"/>
      <c r="K53" s="106">
        <f t="shared" si="16"/>
        <v>177.966</v>
      </c>
      <c r="L53" s="106"/>
      <c r="M53" s="106">
        <v>177.966</v>
      </c>
      <c r="N53" s="106">
        <f t="shared" si="17"/>
        <v>0</v>
      </c>
      <c r="O53" s="106"/>
      <c r="P53" s="106"/>
      <c r="Q53" s="106">
        <f t="shared" si="18"/>
        <v>0</v>
      </c>
      <c r="R53" s="106"/>
      <c r="S53" s="106"/>
      <c r="T53" s="109">
        <f t="shared" si="9"/>
        <v>177.966</v>
      </c>
      <c r="U53" s="108">
        <f t="shared" si="9"/>
        <v>0</v>
      </c>
      <c r="V53" s="108">
        <f t="shared" si="9"/>
        <v>177.966</v>
      </c>
      <c r="W53" s="106"/>
      <c r="X53" s="106"/>
      <c r="Y53" s="106">
        <f>T53</f>
        <v>177.966</v>
      </c>
      <c r="Z53" s="106"/>
      <c r="AA53" s="108">
        <f t="shared" si="10"/>
        <v>177.966</v>
      </c>
      <c r="AB53" s="108">
        <f t="shared" si="12"/>
        <v>177.966</v>
      </c>
      <c r="AC53" s="106"/>
      <c r="AD53" s="106"/>
      <c r="AE53" s="106"/>
      <c r="AF53" s="106"/>
      <c r="AG53" s="106"/>
      <c r="AH53" s="108">
        <f t="shared" si="19"/>
        <v>177.966</v>
      </c>
      <c r="AI53" s="85"/>
      <c r="AJ53" s="86"/>
      <c r="AK53" s="86"/>
      <c r="AL53" s="86"/>
      <c r="AM53" s="126"/>
    </row>
    <row r="54" spans="1:39" ht="9.75">
      <c r="A54" s="97" t="s">
        <v>304</v>
      </c>
      <c r="B54" s="85"/>
      <c r="C54" s="85"/>
      <c r="D54" s="86"/>
      <c r="E54" s="86"/>
      <c r="F54" s="108"/>
      <c r="G54" s="108"/>
      <c r="H54" s="106">
        <f aca="true" t="shared" si="20" ref="H54:AI54">SUM(H55:H60)</f>
        <v>19.41</v>
      </c>
      <c r="I54" s="106">
        <f t="shared" si="20"/>
        <v>0</v>
      </c>
      <c r="J54" s="106">
        <f t="shared" si="20"/>
        <v>19.41</v>
      </c>
      <c r="K54" s="106">
        <f t="shared" si="20"/>
        <v>451.24</v>
      </c>
      <c r="L54" s="106">
        <f t="shared" si="20"/>
        <v>0</v>
      </c>
      <c r="M54" s="106">
        <f t="shared" si="20"/>
        <v>451.24</v>
      </c>
      <c r="N54" s="106">
        <f t="shared" si="20"/>
        <v>209.234</v>
      </c>
      <c r="O54" s="106">
        <f t="shared" si="20"/>
        <v>0</v>
      </c>
      <c r="P54" s="106">
        <f t="shared" si="20"/>
        <v>209.234</v>
      </c>
      <c r="Q54" s="106">
        <f t="shared" si="20"/>
        <v>280</v>
      </c>
      <c r="R54" s="106">
        <f t="shared" si="20"/>
        <v>0</v>
      </c>
      <c r="S54" s="106">
        <f t="shared" si="20"/>
        <v>280</v>
      </c>
      <c r="T54" s="107">
        <f t="shared" si="20"/>
        <v>959.8840000000001</v>
      </c>
      <c r="U54" s="106">
        <f t="shared" si="20"/>
        <v>0</v>
      </c>
      <c r="V54" s="106">
        <f t="shared" si="20"/>
        <v>959.8840000000001</v>
      </c>
      <c r="W54" s="106">
        <f t="shared" si="20"/>
        <v>0</v>
      </c>
      <c r="X54" s="106">
        <f t="shared" si="20"/>
        <v>374.91</v>
      </c>
      <c r="Y54" s="106">
        <f t="shared" si="20"/>
        <v>584.974</v>
      </c>
      <c r="Z54" s="106">
        <f t="shared" si="20"/>
        <v>0</v>
      </c>
      <c r="AA54" s="106">
        <f t="shared" si="20"/>
        <v>959.8840000000001</v>
      </c>
      <c r="AB54" s="106">
        <f t="shared" si="20"/>
        <v>959.8840000000001</v>
      </c>
      <c r="AC54" s="106">
        <f t="shared" si="20"/>
        <v>0</v>
      </c>
      <c r="AD54" s="106">
        <f t="shared" si="20"/>
        <v>0</v>
      </c>
      <c r="AE54" s="106">
        <f t="shared" si="20"/>
        <v>0</v>
      </c>
      <c r="AF54" s="106">
        <f t="shared" si="20"/>
        <v>0</v>
      </c>
      <c r="AG54" s="106">
        <f t="shared" si="20"/>
        <v>0</v>
      </c>
      <c r="AH54" s="106">
        <f t="shared" si="20"/>
        <v>959.8840000000001</v>
      </c>
      <c r="AI54" s="86">
        <f t="shared" si="20"/>
        <v>0</v>
      </c>
      <c r="AJ54" s="86"/>
      <c r="AK54" s="86"/>
      <c r="AL54" s="86"/>
      <c r="AM54" s="126"/>
    </row>
    <row r="55" spans="1:39" ht="9.75">
      <c r="A55" s="95" t="s">
        <v>305</v>
      </c>
      <c r="B55" s="85">
        <v>2010</v>
      </c>
      <c r="C55" s="85">
        <v>2010</v>
      </c>
      <c r="D55" s="86"/>
      <c r="E55" s="86"/>
      <c r="F55" s="108"/>
      <c r="G55" s="108"/>
      <c r="H55" s="106">
        <f aca="true" t="shared" si="21" ref="H55:H60">I55+J55</f>
        <v>0</v>
      </c>
      <c r="I55" s="106"/>
      <c r="J55" s="106"/>
      <c r="K55" s="106">
        <f aca="true" t="shared" si="22" ref="K55:K60">L55+M55</f>
        <v>0</v>
      </c>
      <c r="L55" s="106"/>
      <c r="M55" s="106"/>
      <c r="N55" s="106">
        <f aca="true" t="shared" si="23" ref="N55:N60">O55+P55</f>
        <v>195</v>
      </c>
      <c r="O55" s="106"/>
      <c r="P55" s="106">
        <v>195</v>
      </c>
      <c r="Q55" s="106">
        <f aca="true" t="shared" si="24" ref="Q55:Q60">R55+S55</f>
        <v>0</v>
      </c>
      <c r="R55" s="106"/>
      <c r="S55" s="106"/>
      <c r="T55" s="109">
        <f t="shared" si="9"/>
        <v>195</v>
      </c>
      <c r="U55" s="108">
        <f t="shared" si="9"/>
        <v>0</v>
      </c>
      <c r="V55" s="108">
        <f t="shared" si="9"/>
        <v>195</v>
      </c>
      <c r="W55" s="106"/>
      <c r="X55" s="106"/>
      <c r="Y55" s="106">
        <f>T55</f>
        <v>195</v>
      </c>
      <c r="Z55" s="106"/>
      <c r="AA55" s="108">
        <f t="shared" si="10"/>
        <v>195</v>
      </c>
      <c r="AB55" s="108">
        <f t="shared" si="12"/>
        <v>195</v>
      </c>
      <c r="AC55" s="106"/>
      <c r="AD55" s="106"/>
      <c r="AE55" s="106"/>
      <c r="AF55" s="106"/>
      <c r="AG55" s="106"/>
      <c r="AH55" s="108">
        <f t="shared" si="19"/>
        <v>195</v>
      </c>
      <c r="AI55" s="86"/>
      <c r="AJ55" s="86"/>
      <c r="AK55" s="86"/>
      <c r="AL55" s="86"/>
      <c r="AM55" s="126"/>
    </row>
    <row r="56" spans="1:39" ht="9.75">
      <c r="A56" s="96" t="s">
        <v>306</v>
      </c>
      <c r="B56" s="85">
        <v>2010</v>
      </c>
      <c r="C56" s="85">
        <v>2010</v>
      </c>
      <c r="D56" s="86"/>
      <c r="E56" s="86"/>
      <c r="F56" s="108"/>
      <c r="G56" s="108"/>
      <c r="H56" s="106">
        <f t="shared" si="21"/>
        <v>0</v>
      </c>
      <c r="I56" s="106"/>
      <c r="J56" s="106"/>
      <c r="K56" s="106">
        <f t="shared" si="22"/>
        <v>0</v>
      </c>
      <c r="L56" s="106"/>
      <c r="M56" s="106"/>
      <c r="N56" s="106">
        <f t="shared" si="23"/>
        <v>0</v>
      </c>
      <c r="O56" s="106"/>
      <c r="P56" s="106"/>
      <c r="Q56" s="106">
        <f t="shared" si="24"/>
        <v>280</v>
      </c>
      <c r="R56" s="106"/>
      <c r="S56" s="106">
        <v>280</v>
      </c>
      <c r="T56" s="109">
        <f t="shared" si="9"/>
        <v>280</v>
      </c>
      <c r="U56" s="108">
        <f t="shared" si="9"/>
        <v>0</v>
      </c>
      <c r="V56" s="108">
        <f t="shared" si="9"/>
        <v>280</v>
      </c>
      <c r="W56" s="106"/>
      <c r="X56" s="106"/>
      <c r="Y56" s="106">
        <f>T56</f>
        <v>280</v>
      </c>
      <c r="Z56" s="106"/>
      <c r="AA56" s="108">
        <f t="shared" si="10"/>
        <v>280</v>
      </c>
      <c r="AB56" s="108">
        <f t="shared" si="12"/>
        <v>280</v>
      </c>
      <c r="AC56" s="106"/>
      <c r="AD56" s="106"/>
      <c r="AE56" s="106"/>
      <c r="AF56" s="106"/>
      <c r="AG56" s="106"/>
      <c r="AH56" s="108">
        <f t="shared" si="19"/>
        <v>280</v>
      </c>
      <c r="AI56" s="86"/>
      <c r="AJ56" s="86"/>
      <c r="AK56" s="86"/>
      <c r="AL56" s="86"/>
      <c r="AM56" s="126"/>
    </row>
    <row r="57" spans="1:39" ht="9.75">
      <c r="A57" s="95" t="s">
        <v>307</v>
      </c>
      <c r="B57" s="85">
        <v>2010</v>
      </c>
      <c r="C57" s="85">
        <v>2010</v>
      </c>
      <c r="D57" s="86"/>
      <c r="E57" s="86"/>
      <c r="F57" s="108"/>
      <c r="G57" s="108"/>
      <c r="H57" s="106">
        <f t="shared" si="21"/>
        <v>19.41</v>
      </c>
      <c r="I57" s="106"/>
      <c r="J57" s="106">
        <v>19.41</v>
      </c>
      <c r="K57" s="106">
        <f t="shared" si="22"/>
        <v>0</v>
      </c>
      <c r="L57" s="106"/>
      <c r="M57" s="106"/>
      <c r="N57" s="106">
        <f t="shared" si="23"/>
        <v>0</v>
      </c>
      <c r="O57" s="106"/>
      <c r="P57" s="106"/>
      <c r="Q57" s="106">
        <f t="shared" si="24"/>
        <v>0</v>
      </c>
      <c r="R57" s="106"/>
      <c r="S57" s="106"/>
      <c r="T57" s="109">
        <f t="shared" si="9"/>
        <v>19.41</v>
      </c>
      <c r="U57" s="108">
        <f t="shared" si="9"/>
        <v>0</v>
      </c>
      <c r="V57" s="108">
        <f t="shared" si="9"/>
        <v>19.41</v>
      </c>
      <c r="W57" s="106"/>
      <c r="X57" s="106">
        <f>T57</f>
        <v>19.41</v>
      </c>
      <c r="Y57" s="106"/>
      <c r="Z57" s="106"/>
      <c r="AA57" s="108">
        <f t="shared" si="10"/>
        <v>19.41</v>
      </c>
      <c r="AB57" s="108">
        <f t="shared" si="12"/>
        <v>19.41</v>
      </c>
      <c r="AC57" s="106"/>
      <c r="AD57" s="106"/>
      <c r="AE57" s="106"/>
      <c r="AF57" s="106"/>
      <c r="AG57" s="106"/>
      <c r="AH57" s="108">
        <f t="shared" si="19"/>
        <v>19.41</v>
      </c>
      <c r="AI57" s="86"/>
      <c r="AJ57" s="86"/>
      <c r="AK57" s="86"/>
      <c r="AL57" s="86"/>
      <c r="AM57" s="126"/>
    </row>
    <row r="58" spans="1:39" ht="9.75">
      <c r="A58" s="95" t="s">
        <v>308</v>
      </c>
      <c r="B58" s="85">
        <v>2009</v>
      </c>
      <c r="C58" s="85">
        <v>2010</v>
      </c>
      <c r="D58" s="86"/>
      <c r="E58" s="86"/>
      <c r="F58" s="108"/>
      <c r="G58" s="108"/>
      <c r="H58" s="106">
        <f t="shared" si="21"/>
        <v>0</v>
      </c>
      <c r="I58" s="106"/>
      <c r="J58" s="106"/>
      <c r="K58" s="106">
        <f t="shared" si="22"/>
        <v>355.5</v>
      </c>
      <c r="L58" s="106"/>
      <c r="M58" s="106">
        <v>355.5</v>
      </c>
      <c r="N58" s="106">
        <f t="shared" si="23"/>
        <v>0</v>
      </c>
      <c r="O58" s="106"/>
      <c r="P58" s="106"/>
      <c r="Q58" s="106">
        <f t="shared" si="24"/>
        <v>0</v>
      </c>
      <c r="R58" s="106"/>
      <c r="S58" s="106"/>
      <c r="T58" s="109">
        <f t="shared" si="9"/>
        <v>355.5</v>
      </c>
      <c r="U58" s="108">
        <f t="shared" si="9"/>
        <v>0</v>
      </c>
      <c r="V58" s="108">
        <f t="shared" si="9"/>
        <v>355.5</v>
      </c>
      <c r="W58" s="106"/>
      <c r="X58" s="106">
        <f>T58</f>
        <v>355.5</v>
      </c>
      <c r="Y58" s="106"/>
      <c r="Z58" s="106"/>
      <c r="AA58" s="108">
        <f t="shared" si="10"/>
        <v>355.5</v>
      </c>
      <c r="AB58" s="108">
        <f t="shared" si="12"/>
        <v>355.5</v>
      </c>
      <c r="AC58" s="106"/>
      <c r="AD58" s="106"/>
      <c r="AE58" s="106"/>
      <c r="AF58" s="106"/>
      <c r="AG58" s="106"/>
      <c r="AH58" s="108">
        <f t="shared" si="19"/>
        <v>355.5</v>
      </c>
      <c r="AI58" s="86"/>
      <c r="AJ58" s="86"/>
      <c r="AK58" s="86"/>
      <c r="AL58" s="86"/>
      <c r="AM58" s="126"/>
    </row>
    <row r="59" spans="1:39" ht="9.75">
      <c r="A59" s="95" t="s">
        <v>309</v>
      </c>
      <c r="B59" s="85">
        <v>2009</v>
      </c>
      <c r="C59" s="85">
        <v>2010</v>
      </c>
      <c r="D59" s="86"/>
      <c r="E59" s="86"/>
      <c r="F59" s="108"/>
      <c r="G59" s="108"/>
      <c r="H59" s="106">
        <f t="shared" si="21"/>
        <v>0</v>
      </c>
      <c r="I59" s="106"/>
      <c r="J59" s="106"/>
      <c r="K59" s="106">
        <f t="shared" si="22"/>
        <v>95.74</v>
      </c>
      <c r="L59" s="106"/>
      <c r="M59" s="106">
        <v>95.74</v>
      </c>
      <c r="N59" s="106">
        <f t="shared" si="23"/>
        <v>0</v>
      </c>
      <c r="O59" s="106"/>
      <c r="P59" s="106"/>
      <c r="Q59" s="106">
        <f t="shared" si="24"/>
        <v>0</v>
      </c>
      <c r="R59" s="106"/>
      <c r="S59" s="106"/>
      <c r="T59" s="109">
        <f t="shared" si="9"/>
        <v>95.74</v>
      </c>
      <c r="U59" s="108">
        <f t="shared" si="9"/>
        <v>0</v>
      </c>
      <c r="V59" s="108">
        <f t="shared" si="9"/>
        <v>95.74</v>
      </c>
      <c r="W59" s="106"/>
      <c r="X59" s="106"/>
      <c r="Y59" s="106">
        <f>T59</f>
        <v>95.74</v>
      </c>
      <c r="Z59" s="106"/>
      <c r="AA59" s="108">
        <f t="shared" si="10"/>
        <v>95.74</v>
      </c>
      <c r="AB59" s="108">
        <f t="shared" si="12"/>
        <v>95.74</v>
      </c>
      <c r="AC59" s="106"/>
      <c r="AD59" s="106"/>
      <c r="AE59" s="106"/>
      <c r="AF59" s="106"/>
      <c r="AG59" s="106"/>
      <c r="AH59" s="108">
        <f t="shared" si="19"/>
        <v>95.74</v>
      </c>
      <c r="AI59" s="86"/>
      <c r="AJ59" s="86"/>
      <c r="AK59" s="86"/>
      <c r="AL59" s="86"/>
      <c r="AM59" s="126"/>
    </row>
    <row r="60" spans="1:39" ht="9.75">
      <c r="A60" s="95" t="s">
        <v>310</v>
      </c>
      <c r="B60" s="85">
        <v>2010</v>
      </c>
      <c r="C60" s="85">
        <v>2010</v>
      </c>
      <c r="D60" s="86"/>
      <c r="E60" s="86"/>
      <c r="F60" s="108"/>
      <c r="G60" s="108"/>
      <c r="H60" s="106">
        <f t="shared" si="21"/>
        <v>0</v>
      </c>
      <c r="I60" s="106"/>
      <c r="J60" s="106"/>
      <c r="K60" s="106">
        <f t="shared" si="22"/>
        <v>0</v>
      </c>
      <c r="L60" s="106"/>
      <c r="M60" s="106"/>
      <c r="N60" s="106">
        <f t="shared" si="23"/>
        <v>14.234</v>
      </c>
      <c r="O60" s="106"/>
      <c r="P60" s="106">
        <v>14.234</v>
      </c>
      <c r="Q60" s="106">
        <f t="shared" si="24"/>
        <v>0</v>
      </c>
      <c r="R60" s="106"/>
      <c r="S60" s="106"/>
      <c r="T60" s="109">
        <f t="shared" si="9"/>
        <v>14.234</v>
      </c>
      <c r="U60" s="108">
        <f t="shared" si="9"/>
        <v>0</v>
      </c>
      <c r="V60" s="108">
        <f t="shared" si="9"/>
        <v>14.234</v>
      </c>
      <c r="W60" s="106"/>
      <c r="X60" s="106"/>
      <c r="Y60" s="106">
        <f>T60</f>
        <v>14.234</v>
      </c>
      <c r="Z60" s="106"/>
      <c r="AA60" s="108">
        <f t="shared" si="10"/>
        <v>14.234</v>
      </c>
      <c r="AB60" s="108">
        <f t="shared" si="12"/>
        <v>14.234</v>
      </c>
      <c r="AC60" s="106"/>
      <c r="AD60" s="106"/>
      <c r="AE60" s="106"/>
      <c r="AF60" s="106"/>
      <c r="AG60" s="106"/>
      <c r="AH60" s="108">
        <f t="shared" si="19"/>
        <v>14.234</v>
      </c>
      <c r="AI60" s="86"/>
      <c r="AJ60" s="86"/>
      <c r="AK60" s="86"/>
      <c r="AL60" s="86"/>
      <c r="AM60" s="126"/>
    </row>
    <row r="61" spans="1:39" s="82" customFormat="1" ht="9">
      <c r="A61" s="93" t="s">
        <v>311</v>
      </c>
      <c r="B61" s="85"/>
      <c r="C61" s="85"/>
      <c r="D61" s="84"/>
      <c r="E61" s="84"/>
      <c r="F61" s="104"/>
      <c r="G61" s="104"/>
      <c r="H61" s="104">
        <f aca="true" t="shared" si="25" ref="H61:AI61">SUM(H63:H67)</f>
        <v>0</v>
      </c>
      <c r="I61" s="104">
        <f t="shared" si="25"/>
        <v>0</v>
      </c>
      <c r="J61" s="104">
        <f t="shared" si="25"/>
        <v>0</v>
      </c>
      <c r="K61" s="104">
        <f t="shared" si="25"/>
        <v>0</v>
      </c>
      <c r="L61" s="104">
        <f t="shared" si="25"/>
        <v>0</v>
      </c>
      <c r="M61" s="104">
        <f t="shared" si="25"/>
        <v>0</v>
      </c>
      <c r="N61" s="104">
        <f t="shared" si="25"/>
        <v>0</v>
      </c>
      <c r="O61" s="104">
        <f t="shared" si="25"/>
        <v>0</v>
      </c>
      <c r="P61" s="104">
        <f t="shared" si="25"/>
        <v>0</v>
      </c>
      <c r="Q61" s="104">
        <f t="shared" si="25"/>
        <v>16268.031</v>
      </c>
      <c r="R61" s="104">
        <f t="shared" si="25"/>
        <v>211.7</v>
      </c>
      <c r="S61" s="104">
        <f t="shared" si="25"/>
        <v>16056.331</v>
      </c>
      <c r="T61" s="105">
        <f t="shared" si="25"/>
        <v>16268.031</v>
      </c>
      <c r="U61" s="104">
        <f t="shared" si="25"/>
        <v>211.7</v>
      </c>
      <c r="V61" s="104">
        <f t="shared" si="25"/>
        <v>16056.331</v>
      </c>
      <c r="W61" s="104">
        <f t="shared" si="25"/>
        <v>0</v>
      </c>
      <c r="X61" s="104">
        <f t="shared" si="25"/>
        <v>6052.882</v>
      </c>
      <c r="Y61" s="104">
        <f t="shared" si="25"/>
        <v>8201.169</v>
      </c>
      <c r="Z61" s="104">
        <f t="shared" si="25"/>
        <v>2013.98</v>
      </c>
      <c r="AA61" s="104">
        <f t="shared" si="25"/>
        <v>16268.031</v>
      </c>
      <c r="AB61" s="104">
        <f t="shared" si="25"/>
        <v>0</v>
      </c>
      <c r="AC61" s="104">
        <f t="shared" si="25"/>
        <v>0</v>
      </c>
      <c r="AD61" s="104">
        <f t="shared" si="25"/>
        <v>0</v>
      </c>
      <c r="AE61" s="104">
        <f t="shared" si="25"/>
        <v>0</v>
      </c>
      <c r="AF61" s="104">
        <f t="shared" si="25"/>
        <v>1802.28</v>
      </c>
      <c r="AG61" s="104">
        <f t="shared" si="25"/>
        <v>14465.751</v>
      </c>
      <c r="AH61" s="104">
        <f t="shared" si="25"/>
        <v>16268.031</v>
      </c>
      <c r="AI61" s="84">
        <f t="shared" si="25"/>
        <v>0</v>
      </c>
      <c r="AJ61" s="84"/>
      <c r="AK61" s="84"/>
      <c r="AL61" s="84"/>
      <c r="AM61" s="125"/>
    </row>
    <row r="62" spans="1:39" ht="9.75">
      <c r="A62" s="94" t="s">
        <v>260</v>
      </c>
      <c r="B62" s="85">
        <v>2010</v>
      </c>
      <c r="C62" s="85">
        <v>2010</v>
      </c>
      <c r="D62" s="86"/>
      <c r="E62" s="8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7"/>
      <c r="U62" s="106"/>
      <c r="V62" s="106"/>
      <c r="W62" s="106"/>
      <c r="X62" s="106"/>
      <c r="Y62" s="106"/>
      <c r="Z62" s="106"/>
      <c r="AA62" s="106"/>
      <c r="AB62" s="108"/>
      <c r="AC62" s="106"/>
      <c r="AD62" s="106"/>
      <c r="AE62" s="106"/>
      <c r="AF62" s="106"/>
      <c r="AG62" s="106"/>
      <c r="AH62" s="106"/>
      <c r="AI62" s="86"/>
      <c r="AJ62" s="86"/>
      <c r="AK62" s="86"/>
      <c r="AL62" s="86"/>
      <c r="AM62" s="126"/>
    </row>
    <row r="63" spans="1:39" ht="9.75">
      <c r="A63" s="95" t="s">
        <v>312</v>
      </c>
      <c r="B63" s="85">
        <v>2010</v>
      </c>
      <c r="C63" s="85">
        <v>2010</v>
      </c>
      <c r="D63" s="86"/>
      <c r="E63" s="86"/>
      <c r="F63" s="108">
        <f>T63</f>
        <v>5502.016</v>
      </c>
      <c r="G63" s="108">
        <f>F63</f>
        <v>5502.016</v>
      </c>
      <c r="H63" s="106">
        <f>I63+J63</f>
        <v>0</v>
      </c>
      <c r="I63" s="106"/>
      <c r="J63" s="106"/>
      <c r="K63" s="106">
        <f>L63+M63</f>
        <v>0</v>
      </c>
      <c r="L63" s="106"/>
      <c r="M63" s="106"/>
      <c r="N63" s="106">
        <f>O63+P63</f>
        <v>0</v>
      </c>
      <c r="O63" s="106"/>
      <c r="P63" s="106"/>
      <c r="Q63" s="106">
        <f>R63+S63</f>
        <v>5502.016</v>
      </c>
      <c r="R63" s="106"/>
      <c r="S63" s="106">
        <v>5502.016</v>
      </c>
      <c r="T63" s="109">
        <f aca="true" t="shared" si="26" ref="T63:V67">H63+K63+N63+Q63</f>
        <v>5502.016</v>
      </c>
      <c r="U63" s="108">
        <f t="shared" si="26"/>
        <v>0</v>
      </c>
      <c r="V63" s="108">
        <f t="shared" si="26"/>
        <v>5502.016</v>
      </c>
      <c r="W63" s="106"/>
      <c r="X63" s="106"/>
      <c r="Y63" s="106">
        <f>T63</f>
        <v>5502.016</v>
      </c>
      <c r="Z63" s="106"/>
      <c r="AA63" s="108">
        <f>SUM(AB63:AG63)</f>
        <v>5502.016</v>
      </c>
      <c r="AB63" s="108">
        <f t="shared" si="12"/>
        <v>0</v>
      </c>
      <c r="AC63" s="106"/>
      <c r="AD63" s="106"/>
      <c r="AE63" s="106"/>
      <c r="AF63" s="106"/>
      <c r="AG63" s="106">
        <f>T63</f>
        <v>5502.016</v>
      </c>
      <c r="AH63" s="108">
        <f>T63</f>
        <v>5502.016</v>
      </c>
      <c r="AI63" s="86"/>
      <c r="AJ63" s="86"/>
      <c r="AK63" s="86"/>
      <c r="AL63" s="86"/>
      <c r="AM63" s="126"/>
    </row>
    <row r="64" spans="1:39" ht="9.75">
      <c r="A64" s="95" t="s">
        <v>313</v>
      </c>
      <c r="B64" s="85">
        <v>2010</v>
      </c>
      <c r="C64" s="85">
        <v>2010</v>
      </c>
      <c r="D64" s="86"/>
      <c r="E64" s="86"/>
      <c r="F64" s="108">
        <f>T64</f>
        <v>2699.153</v>
      </c>
      <c r="G64" s="108">
        <f>F64</f>
        <v>2699.153</v>
      </c>
      <c r="H64" s="106">
        <f>I64+J64</f>
        <v>0</v>
      </c>
      <c r="I64" s="106"/>
      <c r="J64" s="106"/>
      <c r="K64" s="106">
        <f>L64+M64</f>
        <v>0</v>
      </c>
      <c r="L64" s="106"/>
      <c r="M64" s="106"/>
      <c r="N64" s="106">
        <f>O64+P64</f>
        <v>0</v>
      </c>
      <c r="O64" s="106"/>
      <c r="P64" s="106"/>
      <c r="Q64" s="106">
        <f>R64+S64</f>
        <v>2699.153</v>
      </c>
      <c r="R64" s="106"/>
      <c r="S64" s="106">
        <v>2699.153</v>
      </c>
      <c r="T64" s="109">
        <f t="shared" si="26"/>
        <v>2699.153</v>
      </c>
      <c r="U64" s="108">
        <f t="shared" si="26"/>
        <v>0</v>
      </c>
      <c r="V64" s="108">
        <f t="shared" si="26"/>
        <v>2699.153</v>
      </c>
      <c r="W64" s="106"/>
      <c r="X64" s="106"/>
      <c r="Y64" s="106">
        <f>T64</f>
        <v>2699.153</v>
      </c>
      <c r="Z64" s="106"/>
      <c r="AA64" s="108">
        <f>SUM(AB64:AG64)</f>
        <v>2699.153</v>
      </c>
      <c r="AB64" s="108">
        <f t="shared" si="12"/>
        <v>0</v>
      </c>
      <c r="AC64" s="106"/>
      <c r="AD64" s="106"/>
      <c r="AE64" s="106"/>
      <c r="AF64" s="106"/>
      <c r="AG64" s="106">
        <f>T64</f>
        <v>2699.153</v>
      </c>
      <c r="AH64" s="108">
        <f>T64</f>
        <v>2699.153</v>
      </c>
      <c r="AI64" s="86"/>
      <c r="AJ64" s="86"/>
      <c r="AK64" s="86"/>
      <c r="AL64" s="86"/>
      <c r="AM64" s="126"/>
    </row>
    <row r="65" spans="1:39" ht="9.75">
      <c r="A65" s="96" t="s">
        <v>314</v>
      </c>
      <c r="B65" s="85">
        <v>2010</v>
      </c>
      <c r="C65" s="85">
        <v>2010</v>
      </c>
      <c r="D65" s="86"/>
      <c r="E65" s="86"/>
      <c r="F65" s="108">
        <f>T65</f>
        <v>6052.882</v>
      </c>
      <c r="G65" s="108">
        <f>F65</f>
        <v>6052.882</v>
      </c>
      <c r="H65" s="106">
        <f>I65+J65</f>
        <v>0</v>
      </c>
      <c r="I65" s="106"/>
      <c r="J65" s="106"/>
      <c r="K65" s="106">
        <f>L65+M65</f>
        <v>0</v>
      </c>
      <c r="L65" s="106"/>
      <c r="M65" s="106"/>
      <c r="N65" s="106">
        <f>O65+P65</f>
        <v>0</v>
      </c>
      <c r="O65" s="106"/>
      <c r="P65" s="106"/>
      <c r="Q65" s="106">
        <f>R65+S65</f>
        <v>6052.882</v>
      </c>
      <c r="R65" s="106"/>
      <c r="S65" s="106">
        <v>6052.882</v>
      </c>
      <c r="T65" s="109">
        <f t="shared" si="26"/>
        <v>6052.882</v>
      </c>
      <c r="U65" s="108">
        <f t="shared" si="26"/>
        <v>0</v>
      </c>
      <c r="V65" s="108">
        <f t="shared" si="26"/>
        <v>6052.882</v>
      </c>
      <c r="W65" s="106"/>
      <c r="X65" s="106">
        <f>T65</f>
        <v>6052.882</v>
      </c>
      <c r="Y65" s="106"/>
      <c r="Z65" s="106"/>
      <c r="AA65" s="108">
        <f>SUM(AB65:AG65)</f>
        <v>6052.882</v>
      </c>
      <c r="AB65" s="108">
        <f t="shared" si="12"/>
        <v>0</v>
      </c>
      <c r="AC65" s="106"/>
      <c r="AD65" s="106"/>
      <c r="AE65" s="106"/>
      <c r="AF65" s="106"/>
      <c r="AG65" s="106">
        <f>T65</f>
        <v>6052.882</v>
      </c>
      <c r="AH65" s="108">
        <f>T65</f>
        <v>6052.882</v>
      </c>
      <c r="AI65" s="86"/>
      <c r="AJ65" s="86"/>
      <c r="AK65" s="86"/>
      <c r="AL65" s="86"/>
      <c r="AM65" s="126"/>
    </row>
    <row r="66" spans="1:39" ht="9.75">
      <c r="A66" s="96" t="s">
        <v>340</v>
      </c>
      <c r="B66" s="85">
        <v>2010</v>
      </c>
      <c r="C66" s="85">
        <v>2010</v>
      </c>
      <c r="D66" s="86"/>
      <c r="E66" s="86"/>
      <c r="F66" s="108">
        <f>T66</f>
        <v>1802.28</v>
      </c>
      <c r="G66" s="108">
        <f>F66</f>
        <v>1802.28</v>
      </c>
      <c r="H66" s="106">
        <f>I66+J66</f>
        <v>0</v>
      </c>
      <c r="I66" s="106"/>
      <c r="J66" s="106"/>
      <c r="K66" s="106">
        <f>L66+M66</f>
        <v>0</v>
      </c>
      <c r="L66" s="106"/>
      <c r="M66" s="106"/>
      <c r="N66" s="106">
        <f>O66+P66</f>
        <v>0</v>
      </c>
      <c r="O66" s="106"/>
      <c r="P66" s="106"/>
      <c r="Q66" s="106">
        <f>R66+S66</f>
        <v>1802.28</v>
      </c>
      <c r="R66" s="106"/>
      <c r="S66" s="106">
        <v>1802.28</v>
      </c>
      <c r="T66" s="109">
        <f t="shared" si="26"/>
        <v>1802.28</v>
      </c>
      <c r="U66" s="108">
        <f>I66+L66+O66+R66</f>
        <v>0</v>
      </c>
      <c r="V66" s="108">
        <f>J66+M66+P66+S66</f>
        <v>1802.28</v>
      </c>
      <c r="W66" s="106"/>
      <c r="X66" s="106"/>
      <c r="Y66" s="106"/>
      <c r="Z66" s="106">
        <f>T66</f>
        <v>1802.28</v>
      </c>
      <c r="AA66" s="108">
        <f>SUM(AB66:AG66)</f>
        <v>1802.28</v>
      </c>
      <c r="AB66" s="108"/>
      <c r="AC66" s="106"/>
      <c r="AD66" s="106"/>
      <c r="AE66" s="106"/>
      <c r="AF66" s="106">
        <f>S66</f>
        <v>1802.28</v>
      </c>
      <c r="AG66" s="106"/>
      <c r="AH66" s="108">
        <f>T66</f>
        <v>1802.28</v>
      </c>
      <c r="AI66" s="86"/>
      <c r="AJ66" s="86"/>
      <c r="AK66" s="86"/>
      <c r="AL66" s="86"/>
      <c r="AM66" s="126"/>
    </row>
    <row r="67" spans="1:39" ht="9.75">
      <c r="A67" s="95" t="s">
        <v>341</v>
      </c>
      <c r="B67" s="85">
        <v>2010</v>
      </c>
      <c r="C67" s="85">
        <v>2010</v>
      </c>
      <c r="D67" s="86"/>
      <c r="E67" s="86"/>
      <c r="F67" s="108">
        <f>T67</f>
        <v>211.7</v>
      </c>
      <c r="G67" s="108">
        <f>F67</f>
        <v>211.7</v>
      </c>
      <c r="H67" s="106">
        <f>I67+J67</f>
        <v>0</v>
      </c>
      <c r="I67" s="106"/>
      <c r="J67" s="106"/>
      <c r="K67" s="106">
        <f>L67+M67</f>
        <v>0</v>
      </c>
      <c r="L67" s="106"/>
      <c r="M67" s="106"/>
      <c r="N67" s="106">
        <f>O67+P67</f>
        <v>0</v>
      </c>
      <c r="O67" s="106"/>
      <c r="P67" s="106"/>
      <c r="Q67" s="106">
        <f>R67+S67</f>
        <v>211.7</v>
      </c>
      <c r="R67" s="106">
        <v>211.7</v>
      </c>
      <c r="S67" s="106"/>
      <c r="T67" s="109">
        <f t="shared" si="26"/>
        <v>211.7</v>
      </c>
      <c r="U67" s="108">
        <f t="shared" si="26"/>
        <v>211.7</v>
      </c>
      <c r="V67" s="108">
        <f t="shared" si="26"/>
        <v>0</v>
      </c>
      <c r="W67" s="106"/>
      <c r="X67" s="106"/>
      <c r="Y67" s="106"/>
      <c r="Z67" s="106">
        <f>T67</f>
        <v>211.7</v>
      </c>
      <c r="AA67" s="108">
        <f>SUM(AB67:AG67)</f>
        <v>211.7</v>
      </c>
      <c r="AB67" s="108">
        <f t="shared" si="12"/>
        <v>0</v>
      </c>
      <c r="AC67" s="106"/>
      <c r="AD67" s="106"/>
      <c r="AE67" s="106"/>
      <c r="AF67" s="106"/>
      <c r="AG67" s="106">
        <f>T67</f>
        <v>211.7</v>
      </c>
      <c r="AH67" s="108">
        <f>T67</f>
        <v>211.7</v>
      </c>
      <c r="AI67" s="86"/>
      <c r="AJ67" s="86"/>
      <c r="AK67" s="86"/>
      <c r="AL67" s="86"/>
      <c r="AM67" s="126"/>
    </row>
    <row r="68" spans="1:39" ht="10.5" thickBot="1">
      <c r="A68" s="98" t="s">
        <v>315</v>
      </c>
      <c r="B68" s="99"/>
      <c r="C68" s="99"/>
      <c r="D68" s="99"/>
      <c r="E68" s="99"/>
      <c r="F68" s="110"/>
      <c r="G68" s="110"/>
      <c r="H68" s="110">
        <f>H8</f>
        <v>4607.735</v>
      </c>
      <c r="I68" s="110">
        <f aca="true" t="shared" si="27" ref="I68:AH68">I8</f>
        <v>1512.455</v>
      </c>
      <c r="J68" s="110">
        <f t="shared" si="27"/>
        <v>3095.2799999999997</v>
      </c>
      <c r="K68" s="110">
        <f t="shared" si="27"/>
        <v>10217.474</v>
      </c>
      <c r="L68" s="110">
        <f t="shared" si="27"/>
        <v>6849.248</v>
      </c>
      <c r="M68" s="110">
        <f t="shared" si="27"/>
        <v>3368.2259999999997</v>
      </c>
      <c r="N68" s="110">
        <f t="shared" si="27"/>
        <v>27883.813000000006</v>
      </c>
      <c r="O68" s="110">
        <f t="shared" si="27"/>
        <v>6345.897</v>
      </c>
      <c r="P68" s="110">
        <f t="shared" si="27"/>
        <v>21537.916</v>
      </c>
      <c r="Q68" s="110">
        <f t="shared" si="27"/>
        <v>51784.19300000001</v>
      </c>
      <c r="R68" s="110">
        <f t="shared" si="27"/>
        <v>4641.412</v>
      </c>
      <c r="S68" s="110">
        <f t="shared" si="27"/>
        <v>47142.781</v>
      </c>
      <c r="T68" s="110">
        <f t="shared" si="27"/>
        <v>94493.265</v>
      </c>
      <c r="U68" s="110">
        <f t="shared" si="27"/>
        <v>19349.012000000006</v>
      </c>
      <c r="V68" s="110">
        <f t="shared" si="27"/>
        <v>75144.203</v>
      </c>
      <c r="W68" s="110">
        <f t="shared" si="27"/>
        <v>0</v>
      </c>
      <c r="X68" s="110">
        <f t="shared" si="27"/>
        <v>21288.012000000002</v>
      </c>
      <c r="Y68" s="110">
        <f t="shared" si="27"/>
        <v>31515.396</v>
      </c>
      <c r="Z68" s="110">
        <f t="shared" si="27"/>
        <v>41689.80699999999</v>
      </c>
      <c r="AA68" s="110">
        <f t="shared" si="27"/>
        <v>94493.26993</v>
      </c>
      <c r="AB68" s="110">
        <f t="shared" si="27"/>
        <v>56973.101</v>
      </c>
      <c r="AC68" s="110">
        <f t="shared" si="27"/>
        <v>21252.137929999997</v>
      </c>
      <c r="AD68" s="110">
        <f t="shared" si="27"/>
        <v>0</v>
      </c>
      <c r="AE68" s="110">
        <f t="shared" si="27"/>
        <v>0</v>
      </c>
      <c r="AF68" s="110">
        <f t="shared" si="27"/>
        <v>1802.28</v>
      </c>
      <c r="AG68" s="110">
        <f t="shared" si="27"/>
        <v>14465.751</v>
      </c>
      <c r="AH68" s="110">
        <f t="shared" si="27"/>
        <v>94493.265</v>
      </c>
      <c r="AI68" s="99"/>
      <c r="AJ68" s="99"/>
      <c r="AK68" s="99"/>
      <c r="AL68" s="99"/>
      <c r="AM68" s="128"/>
    </row>
    <row r="69" spans="1:39" ht="9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16" ht="12.75" hidden="1">
      <c r="A70" s="156" t="s">
        <v>218</v>
      </c>
      <c r="B70" s="156"/>
      <c r="C70" s="156"/>
      <c r="D70" s="156"/>
      <c r="E70" s="47"/>
      <c r="F70" s="47"/>
      <c r="G70" s="47"/>
      <c r="H70" s="47"/>
      <c r="I70" s="47"/>
      <c r="J70" s="66"/>
      <c r="K70" s="66"/>
      <c r="L70" s="66"/>
      <c r="M70" s="66"/>
      <c r="N70" s="66"/>
      <c r="O70" s="66"/>
      <c r="P70" s="66"/>
    </row>
    <row r="71" spans="1:39" ht="12.75">
      <c r="A71" s="47"/>
      <c r="B71" s="47"/>
      <c r="C71" s="47"/>
      <c r="D71" s="47"/>
      <c r="E71" s="47"/>
      <c r="F71" s="47"/>
      <c r="G71" s="47"/>
      <c r="H71" s="47"/>
      <c r="I71" s="47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</row>
    <row r="72" spans="1:39" ht="12.75">
      <c r="A72" s="47"/>
      <c r="B72" s="47"/>
      <c r="C72" s="47"/>
      <c r="D72" s="47"/>
      <c r="E72" s="47"/>
      <c r="F72" s="47"/>
      <c r="G72" s="47"/>
      <c r="H72" s="47"/>
      <c r="I72" s="47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</row>
    <row r="73" spans="1:39" ht="12.75">
      <c r="A73" s="152"/>
      <c r="B73" s="152"/>
      <c r="C73" s="152"/>
      <c r="D73" s="152"/>
      <c r="E73" s="152"/>
      <c r="F73" s="152"/>
      <c r="G73" s="152"/>
      <c r="H73" s="152"/>
      <c r="I73" s="152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</row>
    <row r="74" spans="1:39" ht="11.25">
      <c r="A74" s="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</row>
    <row r="75" spans="1:39" ht="9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</row>
    <row r="76" spans="1:39" ht="9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</row>
    <row r="77" spans="1:39" ht="9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</row>
    <row r="78" spans="1:39" ht="9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</row>
    <row r="79" spans="1:39" ht="9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</row>
    <row r="80" spans="1:39" ht="9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</row>
    <row r="81" spans="1:39" ht="9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</row>
    <row r="82" spans="1:39" ht="9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</row>
    <row r="83" spans="1:39" ht="9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</row>
    <row r="84" spans="1:39" ht="9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</row>
    <row r="85" spans="1:39" ht="9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</row>
    <row r="86" spans="1:39" ht="9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</row>
    <row r="87" spans="1:39" ht="9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</row>
    <row r="88" spans="1:39" ht="9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</row>
    <row r="89" spans="1:39" ht="9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</row>
  </sheetData>
  <sheetProtection/>
  <mergeCells count="53">
    <mergeCell ref="A1:AM1"/>
    <mergeCell ref="A2:A6"/>
    <mergeCell ref="B2:C4"/>
    <mergeCell ref="D2:G2"/>
    <mergeCell ref="H2:AG2"/>
    <mergeCell ref="AH2:AH6"/>
    <mergeCell ref="AI2:AI6"/>
    <mergeCell ref="AJ2:AL3"/>
    <mergeCell ref="AM2:AM6"/>
    <mergeCell ref="D3:D6"/>
    <mergeCell ref="K3:M3"/>
    <mergeCell ref="N3:P3"/>
    <mergeCell ref="O4:O6"/>
    <mergeCell ref="P4:P6"/>
    <mergeCell ref="E3:E6"/>
    <mergeCell ref="F3:F6"/>
    <mergeCell ref="G3:G6"/>
    <mergeCell ref="H3:J3"/>
    <mergeCell ref="Q3:S3"/>
    <mergeCell ref="T3:Z3"/>
    <mergeCell ref="AA3:AG3"/>
    <mergeCell ref="H4:H6"/>
    <mergeCell ref="I4:I6"/>
    <mergeCell ref="J4:J6"/>
    <mergeCell ref="K4:K6"/>
    <mergeCell ref="L4:L6"/>
    <mergeCell ref="M4:M6"/>
    <mergeCell ref="N4:N6"/>
    <mergeCell ref="U4:U6"/>
    <mergeCell ref="V4:V6"/>
    <mergeCell ref="W4:Z4"/>
    <mergeCell ref="AA4:AA6"/>
    <mergeCell ref="Q4:Q6"/>
    <mergeCell ref="R4:R6"/>
    <mergeCell ref="S4:S6"/>
    <mergeCell ref="T4:T6"/>
    <mergeCell ref="AG4:AG6"/>
    <mergeCell ref="AJ4:AJ6"/>
    <mergeCell ref="AK4:AK6"/>
    <mergeCell ref="AB4:AB6"/>
    <mergeCell ref="AC4:AC6"/>
    <mergeCell ref="AD4:AD6"/>
    <mergeCell ref="AE4:AE6"/>
    <mergeCell ref="A73:W73"/>
    <mergeCell ref="A70:D70"/>
    <mergeCell ref="AL4:AL6"/>
    <mergeCell ref="B5:B6"/>
    <mergeCell ref="C5:C6"/>
    <mergeCell ref="W5:W6"/>
    <mergeCell ref="X5:X6"/>
    <mergeCell ref="Y5:Y6"/>
    <mergeCell ref="Z5:Z6"/>
    <mergeCell ref="AF4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7.625" style="0" customWidth="1"/>
    <col min="2" max="2" width="62.00390625" style="0" customWidth="1"/>
    <col min="4" max="4" width="14.25390625" style="0" customWidth="1"/>
  </cols>
  <sheetData>
    <row r="1" spans="1:4" ht="22.5" customHeight="1">
      <c r="A1" s="152" t="s">
        <v>148</v>
      </c>
      <c r="B1" s="153"/>
      <c r="C1" s="153"/>
      <c r="D1" s="153"/>
    </row>
    <row r="2" spans="1:4" ht="22.5" customHeight="1">
      <c r="A2" s="152" t="s">
        <v>149</v>
      </c>
      <c r="B2" s="153"/>
      <c r="C2" s="153"/>
      <c r="D2" s="153"/>
    </row>
    <row r="3" spans="1:4" ht="22.5" customHeight="1">
      <c r="A3" s="152" t="s">
        <v>150</v>
      </c>
      <c r="B3" s="153"/>
      <c r="C3" s="153"/>
      <c r="D3" s="153"/>
    </row>
    <row r="4" spans="1:16" ht="22.5" customHeight="1">
      <c r="A4" s="162" t="s">
        <v>126</v>
      </c>
      <c r="B4" s="162"/>
      <c r="C4" s="162"/>
      <c r="D4" s="162"/>
      <c r="E4" s="48"/>
      <c r="F4" s="48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ht="23.25" customHeight="1" thickBot="1"/>
    <row r="6" spans="1:5" ht="26.25" thickBot="1">
      <c r="A6" s="78" t="s">
        <v>6</v>
      </c>
      <c r="B6" s="79" t="s">
        <v>131</v>
      </c>
      <c r="C6" s="79" t="s">
        <v>8</v>
      </c>
      <c r="D6" s="80" t="s">
        <v>132</v>
      </c>
      <c r="E6" s="63"/>
    </row>
    <row r="7" spans="1:4" ht="39" customHeight="1">
      <c r="A7" s="39">
        <v>1</v>
      </c>
      <c r="B7" s="76" t="s">
        <v>151</v>
      </c>
      <c r="C7" s="20" t="s">
        <v>152</v>
      </c>
      <c r="D7" s="77">
        <v>31</v>
      </c>
    </row>
    <row r="8" spans="1:4" ht="39" customHeight="1">
      <c r="A8" s="41">
        <v>2</v>
      </c>
      <c r="B8" s="65" t="s">
        <v>153</v>
      </c>
      <c r="C8" s="17" t="s">
        <v>152</v>
      </c>
      <c r="D8" s="40">
        <v>30</v>
      </c>
    </row>
    <row r="9" spans="1:4" ht="39" customHeight="1">
      <c r="A9" s="41">
        <v>3</v>
      </c>
      <c r="B9" s="65" t="s">
        <v>154</v>
      </c>
      <c r="C9" s="17" t="s">
        <v>152</v>
      </c>
      <c r="D9" s="40">
        <v>23</v>
      </c>
    </row>
    <row r="10" spans="1:4" ht="39" customHeight="1">
      <c r="A10" s="41">
        <v>4</v>
      </c>
      <c r="B10" s="65" t="s">
        <v>155</v>
      </c>
      <c r="C10" s="17" t="s">
        <v>152</v>
      </c>
      <c r="D10" s="40">
        <v>0</v>
      </c>
    </row>
    <row r="11" spans="1:4" ht="39" customHeight="1">
      <c r="A11" s="41">
        <v>5</v>
      </c>
      <c r="B11" s="65" t="s">
        <v>217</v>
      </c>
      <c r="C11" s="17" t="s">
        <v>156</v>
      </c>
      <c r="D11" s="40">
        <f>SUM(D12:D38)</f>
        <v>86.76799999999999</v>
      </c>
    </row>
    <row r="12" spans="1:4" ht="12.75">
      <c r="A12" s="70" t="s">
        <v>190</v>
      </c>
      <c r="B12" s="67" t="s">
        <v>157</v>
      </c>
      <c r="C12" s="68"/>
      <c r="D12" s="71">
        <v>1.245</v>
      </c>
    </row>
    <row r="13" spans="1:4" ht="14.25">
      <c r="A13" s="70" t="s">
        <v>191</v>
      </c>
      <c r="B13" s="69" t="s">
        <v>158</v>
      </c>
      <c r="C13" s="68"/>
      <c r="D13" s="71">
        <v>3.375</v>
      </c>
    </row>
    <row r="14" spans="1:4" ht="12.75">
      <c r="A14" s="70" t="s">
        <v>192</v>
      </c>
      <c r="B14" s="69" t="s">
        <v>159</v>
      </c>
      <c r="C14" s="68"/>
      <c r="D14" s="71">
        <v>0.845</v>
      </c>
    </row>
    <row r="15" spans="1:4" ht="14.25">
      <c r="A15" s="70" t="s">
        <v>193</v>
      </c>
      <c r="B15" s="69" t="s">
        <v>160</v>
      </c>
      <c r="C15" s="68"/>
      <c r="D15" s="115">
        <f>-4.941+4.941</f>
        <v>0</v>
      </c>
    </row>
    <row r="16" spans="1:4" ht="14.25">
      <c r="A16" s="70" t="s">
        <v>194</v>
      </c>
      <c r="B16" s="69" t="s">
        <v>161</v>
      </c>
      <c r="C16" s="68"/>
      <c r="D16" s="115">
        <v>0.769</v>
      </c>
    </row>
    <row r="17" spans="1:4" ht="14.25">
      <c r="A17" s="70" t="s">
        <v>195</v>
      </c>
      <c r="B17" s="69" t="s">
        <v>162</v>
      </c>
      <c r="C17" s="68"/>
      <c r="D17" s="115">
        <v>1.201</v>
      </c>
    </row>
    <row r="18" spans="1:4" ht="14.25">
      <c r="A18" s="70" t="s">
        <v>196</v>
      </c>
      <c r="B18" s="69" t="s">
        <v>163</v>
      </c>
      <c r="C18" s="68"/>
      <c r="D18" s="115">
        <f>-0.408+0.408</f>
        <v>0</v>
      </c>
    </row>
    <row r="19" spans="1:4" ht="14.25">
      <c r="A19" s="70" t="s">
        <v>197</v>
      </c>
      <c r="B19" s="69" t="s">
        <v>164</v>
      </c>
      <c r="C19" s="68"/>
      <c r="D19" s="71">
        <v>3.285</v>
      </c>
    </row>
    <row r="20" spans="1:4" ht="14.25">
      <c r="A20" s="70" t="s">
        <v>198</v>
      </c>
      <c r="B20" s="69" t="s">
        <v>165</v>
      </c>
      <c r="C20" s="68"/>
      <c r="D20" s="71">
        <v>1.708</v>
      </c>
    </row>
    <row r="21" spans="1:4" ht="14.25">
      <c r="A21" s="70" t="s">
        <v>199</v>
      </c>
      <c r="B21" s="69" t="s">
        <v>166</v>
      </c>
      <c r="C21" s="68"/>
      <c r="D21" s="71">
        <v>4.53</v>
      </c>
    </row>
    <row r="22" spans="1:4" ht="14.25">
      <c r="A22" s="70" t="s">
        <v>200</v>
      </c>
      <c r="B22" s="69" t="s">
        <v>167</v>
      </c>
      <c r="C22" s="68"/>
      <c r="D22" s="71">
        <v>5.711</v>
      </c>
    </row>
    <row r="23" spans="1:4" ht="12.75">
      <c r="A23" s="70" t="s">
        <v>201</v>
      </c>
      <c r="B23" s="69" t="s">
        <v>168</v>
      </c>
      <c r="C23" s="68"/>
      <c r="D23" s="71">
        <v>0.35</v>
      </c>
    </row>
    <row r="24" spans="1:4" ht="14.25">
      <c r="A24" s="70" t="s">
        <v>202</v>
      </c>
      <c r="B24" s="69" t="s">
        <v>169</v>
      </c>
      <c r="C24" s="68"/>
      <c r="D24" s="71">
        <v>7.379</v>
      </c>
    </row>
    <row r="25" spans="1:4" ht="14.25">
      <c r="A25" s="70" t="s">
        <v>203</v>
      </c>
      <c r="B25" s="69" t="s">
        <v>170</v>
      </c>
      <c r="C25" s="68"/>
      <c r="D25" s="71">
        <v>3.062</v>
      </c>
    </row>
    <row r="26" spans="1:4" ht="14.25">
      <c r="A26" s="70" t="s">
        <v>204</v>
      </c>
      <c r="B26" s="69" t="s">
        <v>171</v>
      </c>
      <c r="C26" s="68"/>
      <c r="D26" s="71">
        <v>3.317</v>
      </c>
    </row>
    <row r="27" spans="1:4" ht="12.75">
      <c r="A27" s="70" t="s">
        <v>205</v>
      </c>
      <c r="B27" s="69" t="s">
        <v>172</v>
      </c>
      <c r="C27" s="68"/>
      <c r="D27" s="71">
        <v>3.357</v>
      </c>
    </row>
    <row r="28" spans="1:4" ht="12.75">
      <c r="A28" s="70" t="s">
        <v>206</v>
      </c>
      <c r="B28" s="69" t="s">
        <v>173</v>
      </c>
      <c r="C28" s="68"/>
      <c r="D28" s="71">
        <v>1.925</v>
      </c>
    </row>
    <row r="29" spans="1:4" ht="14.25">
      <c r="A29" s="70" t="s">
        <v>207</v>
      </c>
      <c r="B29" s="69" t="s">
        <v>174</v>
      </c>
      <c r="C29" s="68"/>
      <c r="D29" s="71">
        <v>1.281</v>
      </c>
    </row>
    <row r="30" spans="1:4" ht="12.75">
      <c r="A30" s="70" t="s">
        <v>208</v>
      </c>
      <c r="B30" s="69" t="s">
        <v>175</v>
      </c>
      <c r="C30" s="68"/>
      <c r="D30" s="71">
        <v>5.679</v>
      </c>
    </row>
    <row r="31" spans="1:4" ht="14.25">
      <c r="A31" s="70" t="s">
        <v>209</v>
      </c>
      <c r="B31" s="69" t="s">
        <v>176</v>
      </c>
      <c r="C31" s="68"/>
      <c r="D31" s="71">
        <v>1.625</v>
      </c>
    </row>
    <row r="32" spans="1:4" ht="14.25">
      <c r="A32" s="70" t="s">
        <v>210</v>
      </c>
      <c r="B32" s="69" t="s">
        <v>177</v>
      </c>
      <c r="C32" s="68"/>
      <c r="D32" s="71">
        <v>0.543</v>
      </c>
    </row>
    <row r="33" spans="1:4" ht="12.75">
      <c r="A33" s="70" t="s">
        <v>211</v>
      </c>
      <c r="B33" s="69" t="s">
        <v>178</v>
      </c>
      <c r="C33" s="68"/>
      <c r="D33" s="71">
        <v>0.222</v>
      </c>
    </row>
    <row r="34" spans="1:4" ht="14.25">
      <c r="A34" s="70" t="s">
        <v>212</v>
      </c>
      <c r="B34" s="69" t="s">
        <v>179</v>
      </c>
      <c r="C34" s="68"/>
      <c r="D34" s="71">
        <v>3.019</v>
      </c>
    </row>
    <row r="35" spans="1:4" ht="12.75">
      <c r="A35" s="70" t="s">
        <v>213</v>
      </c>
      <c r="B35" s="69" t="s">
        <v>180</v>
      </c>
      <c r="C35" s="68"/>
      <c r="D35" s="71">
        <v>24.891</v>
      </c>
    </row>
    <row r="36" spans="1:4" ht="14.25">
      <c r="A36" s="70" t="s">
        <v>214</v>
      </c>
      <c r="B36" s="69" t="s">
        <v>181</v>
      </c>
      <c r="C36" s="68"/>
      <c r="D36" s="71">
        <v>2.076</v>
      </c>
    </row>
    <row r="37" spans="1:4" ht="12.75">
      <c r="A37" s="70" t="s">
        <v>215</v>
      </c>
      <c r="B37" s="69" t="s">
        <v>182</v>
      </c>
      <c r="C37" s="68"/>
      <c r="D37" s="71">
        <v>4.551</v>
      </c>
    </row>
    <row r="38" spans="1:4" ht="13.5" thickBot="1">
      <c r="A38" s="72" t="s">
        <v>216</v>
      </c>
      <c r="B38" s="73" t="s">
        <v>183</v>
      </c>
      <c r="C38" s="74"/>
      <c r="D38" s="75">
        <v>0.822</v>
      </c>
    </row>
    <row r="41" spans="1:16" ht="12.75">
      <c r="A41" s="156" t="s">
        <v>218</v>
      </c>
      <c r="B41" s="156"/>
      <c r="C41" s="156"/>
      <c r="D41" s="156"/>
      <c r="E41" s="47"/>
      <c r="F41" s="47"/>
      <c r="G41" s="47"/>
      <c r="H41" s="47"/>
      <c r="I41" s="47"/>
      <c r="J41" s="66"/>
      <c r="K41" s="66"/>
      <c r="L41" s="66"/>
      <c r="M41" s="66"/>
      <c r="N41" s="66"/>
      <c r="O41" s="66"/>
      <c r="P41" s="66"/>
    </row>
  </sheetData>
  <sheetProtection/>
  <mergeCells count="5">
    <mergeCell ref="A41:D41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7.625" style="0" customWidth="1"/>
    <col min="2" max="2" width="62.00390625" style="0" customWidth="1"/>
    <col min="4" max="4" width="14.25390625" style="0" customWidth="1"/>
  </cols>
  <sheetData>
    <row r="1" spans="1:4" ht="22.5" customHeight="1">
      <c r="A1" s="152" t="s">
        <v>148</v>
      </c>
      <c r="B1" s="153"/>
      <c r="C1" s="153"/>
      <c r="D1" s="153"/>
    </row>
    <row r="2" spans="1:4" ht="22.5" customHeight="1">
      <c r="A2" s="152" t="s">
        <v>149</v>
      </c>
      <c r="B2" s="153"/>
      <c r="C2" s="153"/>
      <c r="D2" s="153"/>
    </row>
    <row r="3" spans="1:4" ht="22.5" customHeight="1">
      <c r="A3" s="152" t="s">
        <v>184</v>
      </c>
      <c r="B3" s="153"/>
      <c r="C3" s="153"/>
      <c r="D3" s="153"/>
    </row>
    <row r="4" spans="1:15" ht="22.5" customHeight="1">
      <c r="A4" s="162" t="s">
        <v>126</v>
      </c>
      <c r="B4" s="162"/>
      <c r="C4" s="162"/>
      <c r="D4" s="162"/>
      <c r="E4" s="48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ht="23.25" customHeight="1" thickBot="1"/>
    <row r="6" spans="1:4" ht="26.25" thickBot="1">
      <c r="A6" s="78" t="s">
        <v>6</v>
      </c>
      <c r="B6" s="79" t="s">
        <v>131</v>
      </c>
      <c r="C6" s="79" t="s">
        <v>8</v>
      </c>
      <c r="D6" s="80" t="s">
        <v>132</v>
      </c>
    </row>
    <row r="7" spans="1:4" ht="39" customHeight="1">
      <c r="A7" s="39">
        <v>1</v>
      </c>
      <c r="B7" s="76" t="s">
        <v>185</v>
      </c>
      <c r="C7" s="20" t="s">
        <v>152</v>
      </c>
      <c r="D7" s="77">
        <v>29</v>
      </c>
    </row>
    <row r="8" spans="1:4" ht="39" customHeight="1">
      <c r="A8" s="41">
        <v>2</v>
      </c>
      <c r="B8" s="65" t="s">
        <v>186</v>
      </c>
      <c r="C8" s="17" t="s">
        <v>152</v>
      </c>
      <c r="D8" s="40">
        <v>29</v>
      </c>
    </row>
    <row r="9" spans="1:4" ht="39" customHeight="1">
      <c r="A9" s="41">
        <v>3</v>
      </c>
      <c r="B9" s="65" t="s">
        <v>187</v>
      </c>
      <c r="C9" s="17" t="s">
        <v>152</v>
      </c>
      <c r="D9" s="40">
        <v>5</v>
      </c>
    </row>
    <row r="10" spans="1:4" ht="39" customHeight="1">
      <c r="A10" s="41">
        <v>4</v>
      </c>
      <c r="B10" s="65" t="s">
        <v>188</v>
      </c>
      <c r="C10" s="17" t="s">
        <v>152</v>
      </c>
      <c r="D10" s="40">
        <v>0</v>
      </c>
    </row>
    <row r="11" spans="1:4" ht="63.75">
      <c r="A11" s="41">
        <v>5</v>
      </c>
      <c r="B11" s="65" t="s">
        <v>189</v>
      </c>
      <c r="C11" s="17"/>
      <c r="D11" s="112">
        <f>SUM(D12:D38)</f>
        <v>86.76799999999999</v>
      </c>
    </row>
    <row r="12" spans="1:4" ht="12.75">
      <c r="A12" s="70" t="s">
        <v>190</v>
      </c>
      <c r="B12" s="67" t="s">
        <v>157</v>
      </c>
      <c r="C12" s="68"/>
      <c r="D12" s="71">
        <v>1.245</v>
      </c>
    </row>
    <row r="13" spans="1:4" ht="14.25">
      <c r="A13" s="70" t="s">
        <v>191</v>
      </c>
      <c r="B13" s="69" t="s">
        <v>158</v>
      </c>
      <c r="C13" s="68"/>
      <c r="D13" s="71">
        <v>3.375</v>
      </c>
    </row>
    <row r="14" spans="1:4" ht="12.75">
      <c r="A14" s="70" t="s">
        <v>192</v>
      </c>
      <c r="B14" s="69" t="s">
        <v>159</v>
      </c>
      <c r="C14" s="68"/>
      <c r="D14" s="71">
        <v>0.845</v>
      </c>
    </row>
    <row r="15" spans="1:4" ht="14.25">
      <c r="A15" s="70" t="s">
        <v>193</v>
      </c>
      <c r="B15" s="69" t="s">
        <v>160</v>
      </c>
      <c r="C15" s="68"/>
      <c r="D15" s="71">
        <f>-4.941+4.941</f>
        <v>0</v>
      </c>
    </row>
    <row r="16" spans="1:4" ht="14.25">
      <c r="A16" s="70" t="s">
        <v>194</v>
      </c>
      <c r="B16" s="69" t="s">
        <v>161</v>
      </c>
      <c r="C16" s="68"/>
      <c r="D16" s="71">
        <v>0.769</v>
      </c>
    </row>
    <row r="17" spans="1:4" ht="14.25">
      <c r="A17" s="70" t="s">
        <v>195</v>
      </c>
      <c r="B17" s="69" t="s">
        <v>162</v>
      </c>
      <c r="C17" s="68"/>
      <c r="D17" s="71">
        <v>1.201</v>
      </c>
    </row>
    <row r="18" spans="1:4" ht="14.25">
      <c r="A18" s="70" t="s">
        <v>196</v>
      </c>
      <c r="B18" s="69" t="s">
        <v>163</v>
      </c>
      <c r="C18" s="68"/>
      <c r="D18" s="71">
        <f>-0.408+0.408</f>
        <v>0</v>
      </c>
    </row>
    <row r="19" spans="1:4" ht="14.25">
      <c r="A19" s="70" t="s">
        <v>197</v>
      </c>
      <c r="B19" s="69" t="s">
        <v>164</v>
      </c>
      <c r="C19" s="68"/>
      <c r="D19" s="71">
        <v>3.285</v>
      </c>
    </row>
    <row r="20" spans="1:4" ht="14.25">
      <c r="A20" s="70" t="s">
        <v>198</v>
      </c>
      <c r="B20" s="69" t="s">
        <v>165</v>
      </c>
      <c r="C20" s="68"/>
      <c r="D20" s="71">
        <v>1.708</v>
      </c>
    </row>
    <row r="21" spans="1:4" ht="14.25">
      <c r="A21" s="70" t="s">
        <v>199</v>
      </c>
      <c r="B21" s="69" t="s">
        <v>166</v>
      </c>
      <c r="C21" s="68"/>
      <c r="D21" s="71">
        <v>4.53</v>
      </c>
    </row>
    <row r="22" spans="1:4" ht="14.25">
      <c r="A22" s="70" t="s">
        <v>200</v>
      </c>
      <c r="B22" s="69" t="s">
        <v>167</v>
      </c>
      <c r="C22" s="68"/>
      <c r="D22" s="71">
        <v>5.711</v>
      </c>
    </row>
    <row r="23" spans="1:4" ht="12.75">
      <c r="A23" s="70" t="s">
        <v>201</v>
      </c>
      <c r="B23" s="69" t="s">
        <v>168</v>
      </c>
      <c r="C23" s="68"/>
      <c r="D23" s="71">
        <v>0.35</v>
      </c>
    </row>
    <row r="24" spans="1:4" ht="14.25">
      <c r="A24" s="70" t="s">
        <v>202</v>
      </c>
      <c r="B24" s="69" t="s">
        <v>169</v>
      </c>
      <c r="C24" s="68"/>
      <c r="D24" s="71">
        <v>7.379</v>
      </c>
    </row>
    <row r="25" spans="1:4" ht="14.25">
      <c r="A25" s="70" t="s">
        <v>203</v>
      </c>
      <c r="B25" s="69" t="s">
        <v>170</v>
      </c>
      <c r="C25" s="68"/>
      <c r="D25" s="71">
        <v>3.062</v>
      </c>
    </row>
    <row r="26" spans="1:4" ht="14.25">
      <c r="A26" s="70" t="s">
        <v>204</v>
      </c>
      <c r="B26" s="69" t="s">
        <v>171</v>
      </c>
      <c r="C26" s="68"/>
      <c r="D26" s="71">
        <v>3.317</v>
      </c>
    </row>
    <row r="27" spans="1:4" ht="12.75">
      <c r="A27" s="70" t="s">
        <v>205</v>
      </c>
      <c r="B27" s="69" t="s">
        <v>172</v>
      </c>
      <c r="C27" s="68"/>
      <c r="D27" s="71">
        <v>3.357</v>
      </c>
    </row>
    <row r="28" spans="1:4" ht="12.75">
      <c r="A28" s="70" t="s">
        <v>206</v>
      </c>
      <c r="B28" s="69" t="s">
        <v>173</v>
      </c>
      <c r="C28" s="68"/>
      <c r="D28" s="71">
        <v>1.925</v>
      </c>
    </row>
    <row r="29" spans="1:4" ht="14.25">
      <c r="A29" s="70" t="s">
        <v>207</v>
      </c>
      <c r="B29" s="69" t="s">
        <v>174</v>
      </c>
      <c r="C29" s="68"/>
      <c r="D29" s="71">
        <v>1.281</v>
      </c>
    </row>
    <row r="30" spans="1:4" ht="12.75">
      <c r="A30" s="70" t="s">
        <v>208</v>
      </c>
      <c r="B30" s="69" t="s">
        <v>175</v>
      </c>
      <c r="C30" s="68"/>
      <c r="D30" s="71">
        <v>5.679</v>
      </c>
    </row>
    <row r="31" spans="1:4" ht="14.25">
      <c r="A31" s="70" t="s">
        <v>209</v>
      </c>
      <c r="B31" s="69" t="s">
        <v>176</v>
      </c>
      <c r="C31" s="68"/>
      <c r="D31" s="71">
        <v>1.625</v>
      </c>
    </row>
    <row r="32" spans="1:4" ht="14.25">
      <c r="A32" s="70" t="s">
        <v>210</v>
      </c>
      <c r="B32" s="69" t="s">
        <v>177</v>
      </c>
      <c r="C32" s="68"/>
      <c r="D32" s="71">
        <v>0.543</v>
      </c>
    </row>
    <row r="33" spans="1:4" ht="12.75">
      <c r="A33" s="70" t="s">
        <v>211</v>
      </c>
      <c r="B33" s="69" t="s">
        <v>178</v>
      </c>
      <c r="C33" s="68"/>
      <c r="D33" s="71">
        <v>0.222</v>
      </c>
    </row>
    <row r="34" spans="1:4" ht="14.25">
      <c r="A34" s="70" t="s">
        <v>212</v>
      </c>
      <c r="B34" s="69" t="s">
        <v>179</v>
      </c>
      <c r="C34" s="68"/>
      <c r="D34" s="71">
        <v>3.019</v>
      </c>
    </row>
    <row r="35" spans="1:4" ht="12.75">
      <c r="A35" s="70" t="s">
        <v>213</v>
      </c>
      <c r="B35" s="69" t="s">
        <v>180</v>
      </c>
      <c r="C35" s="68"/>
      <c r="D35" s="71">
        <v>24.891</v>
      </c>
    </row>
    <row r="36" spans="1:4" ht="14.25">
      <c r="A36" s="70" t="s">
        <v>214</v>
      </c>
      <c r="B36" s="69" t="s">
        <v>181</v>
      </c>
      <c r="C36" s="68"/>
      <c r="D36" s="71">
        <v>2.076</v>
      </c>
    </row>
    <row r="37" spans="1:4" ht="12.75">
      <c r="A37" s="70" t="s">
        <v>215</v>
      </c>
      <c r="B37" s="69" t="s">
        <v>182</v>
      </c>
      <c r="C37" s="68"/>
      <c r="D37" s="71">
        <v>4.551</v>
      </c>
    </row>
    <row r="38" spans="1:4" ht="13.5" thickBot="1">
      <c r="A38" s="72" t="s">
        <v>216</v>
      </c>
      <c r="B38" s="73" t="s">
        <v>183</v>
      </c>
      <c r="C38" s="74"/>
      <c r="D38" s="75">
        <v>0.822</v>
      </c>
    </row>
    <row r="41" spans="1:15" ht="12.75" hidden="1">
      <c r="A41" s="156" t="s">
        <v>218</v>
      </c>
      <c r="B41" s="156"/>
      <c r="C41" s="156"/>
      <c r="D41" s="156"/>
      <c r="E41" s="47"/>
      <c r="F41" s="47"/>
      <c r="G41" s="47"/>
      <c r="H41" s="47"/>
      <c r="I41" s="66"/>
      <c r="J41" s="66"/>
      <c r="K41" s="66"/>
      <c r="L41" s="66"/>
      <c r="M41" s="66"/>
      <c r="N41" s="66"/>
      <c r="O41" s="66"/>
    </row>
  </sheetData>
  <sheetProtection/>
  <mergeCells count="5">
    <mergeCell ref="A41:D41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zoomScalePageLayoutView="0" workbookViewId="0" topLeftCell="A4">
      <selection activeCell="C16" sqref="C16"/>
    </sheetView>
  </sheetViews>
  <sheetFormatPr defaultColWidth="9.00390625" defaultRowHeight="12.75"/>
  <cols>
    <col min="2" max="2" width="40.625" style="0" customWidth="1"/>
    <col min="3" max="3" width="24.00390625" style="0" customWidth="1"/>
    <col min="4" max="6" width="20.75390625" style="0" customWidth="1"/>
    <col min="7" max="7" width="15.375" style="0" customWidth="1"/>
  </cols>
  <sheetData>
    <row r="3" spans="1:12" ht="18.75" customHeight="1">
      <c r="A3" s="152" t="s">
        <v>327</v>
      </c>
      <c r="B3" s="153"/>
      <c r="C3" s="153"/>
      <c r="D3" s="153"/>
      <c r="E3" s="153"/>
      <c r="F3" s="153"/>
      <c r="G3" s="113"/>
      <c r="H3" s="113"/>
      <c r="I3" s="113"/>
      <c r="J3" s="113"/>
      <c r="K3" s="113"/>
      <c r="L3" s="113"/>
    </row>
    <row r="4" spans="1:12" ht="18.75" customHeight="1">
      <c r="A4" s="152" t="s">
        <v>328</v>
      </c>
      <c r="B4" s="153"/>
      <c r="C4" s="153"/>
      <c r="D4" s="153"/>
      <c r="E4" s="153"/>
      <c r="F4" s="153"/>
      <c r="G4" s="113"/>
      <c r="H4" s="113"/>
      <c r="I4" s="113"/>
      <c r="J4" s="113"/>
      <c r="K4" s="113"/>
      <c r="L4" s="113"/>
    </row>
    <row r="5" spans="1:12" ht="18.75" customHeight="1">
      <c r="A5" s="152" t="s">
        <v>334</v>
      </c>
      <c r="B5" s="153"/>
      <c r="C5" s="153"/>
      <c r="D5" s="153"/>
      <c r="E5" s="153"/>
      <c r="F5" s="153"/>
      <c r="G5" s="113"/>
      <c r="H5" s="113"/>
      <c r="I5" s="113"/>
      <c r="J5" s="113"/>
      <c r="K5" s="113"/>
      <c r="L5" s="113"/>
    </row>
    <row r="6" spans="1:12" ht="19.5" customHeight="1">
      <c r="A6" s="154" t="s">
        <v>335</v>
      </c>
      <c r="B6" s="155"/>
      <c r="C6" s="155"/>
      <c r="D6" s="155"/>
      <c r="E6" s="155"/>
      <c r="F6" s="155"/>
      <c r="G6" s="15"/>
      <c r="H6" s="15"/>
      <c r="I6" s="15"/>
      <c r="J6" s="15"/>
      <c r="K6" s="15"/>
      <c r="L6" s="15"/>
    </row>
    <row r="7" ht="13.5" thickBot="1"/>
    <row r="8" spans="1:12" ht="24.75" customHeight="1">
      <c r="A8" s="193" t="s">
        <v>6</v>
      </c>
      <c r="B8" s="188" t="s">
        <v>7</v>
      </c>
      <c r="C8" s="188" t="s">
        <v>329</v>
      </c>
      <c r="D8" s="188" t="s">
        <v>127</v>
      </c>
      <c r="E8" s="188"/>
      <c r="F8" s="189"/>
      <c r="G8" s="19"/>
      <c r="H8" s="19"/>
      <c r="I8" s="19"/>
      <c r="J8" s="19"/>
      <c r="K8" s="19"/>
      <c r="L8" s="19"/>
    </row>
    <row r="9" spans="1:12" ht="24.75" customHeight="1">
      <c r="A9" s="194"/>
      <c r="B9" s="191"/>
      <c r="C9" s="191"/>
      <c r="D9" s="190" t="s">
        <v>9</v>
      </c>
      <c r="E9" s="191"/>
      <c r="F9" s="192"/>
      <c r="G9" s="180"/>
      <c r="H9" s="180"/>
      <c r="I9" s="180"/>
      <c r="J9" s="180"/>
      <c r="K9" s="180"/>
      <c r="L9" s="180"/>
    </row>
    <row r="10" spans="1:12" ht="24.75" customHeight="1">
      <c r="A10" s="194"/>
      <c r="B10" s="191"/>
      <c r="C10" s="191"/>
      <c r="D10" s="17" t="s">
        <v>330</v>
      </c>
      <c r="E10" s="17" t="s">
        <v>331</v>
      </c>
      <c r="F10" s="119" t="s">
        <v>316</v>
      </c>
      <c r="G10" s="19"/>
      <c r="H10" s="19"/>
      <c r="I10" s="117"/>
      <c r="J10" s="19"/>
      <c r="K10" s="19"/>
      <c r="L10" s="117"/>
    </row>
    <row r="11" spans="1:12" s="2" customFormat="1" ht="38.25">
      <c r="A11" s="29">
        <v>1</v>
      </c>
      <c r="B11" s="6" t="s">
        <v>332</v>
      </c>
      <c r="C11" s="5" t="s">
        <v>337</v>
      </c>
      <c r="D11" s="5"/>
      <c r="E11" s="120">
        <f>31325.9000976853+24981.17+6330.36</f>
        <v>62637.4300976853</v>
      </c>
      <c r="F11" s="112"/>
      <c r="G11" s="118"/>
      <c r="H11" s="118"/>
      <c r="I11" s="118"/>
      <c r="J11" s="118"/>
      <c r="K11" s="118"/>
      <c r="L11" s="118"/>
    </row>
    <row r="12" spans="1:12" s="2" customFormat="1" ht="12.75">
      <c r="A12" s="29"/>
      <c r="B12" s="6" t="s">
        <v>12</v>
      </c>
      <c r="C12" s="6"/>
      <c r="D12" s="5"/>
      <c r="E12" s="5"/>
      <c r="F12" s="112"/>
      <c r="G12" s="118"/>
      <c r="H12" s="118"/>
      <c r="I12" s="118"/>
      <c r="J12" s="118"/>
      <c r="K12" s="118"/>
      <c r="L12" s="118"/>
    </row>
    <row r="13" spans="1:12" s="2" customFormat="1" ht="25.5">
      <c r="A13" s="29" t="s">
        <v>333</v>
      </c>
      <c r="B13" s="6" t="s">
        <v>336</v>
      </c>
      <c r="C13" s="5" t="s">
        <v>337</v>
      </c>
      <c r="D13" s="5">
        <v>0</v>
      </c>
      <c r="E13" s="5">
        <v>0</v>
      </c>
      <c r="F13" s="112" t="s">
        <v>339</v>
      </c>
      <c r="G13" s="118"/>
      <c r="H13" s="118"/>
      <c r="I13" s="118"/>
      <c r="J13" s="118"/>
      <c r="K13" s="118"/>
      <c r="L13" s="118"/>
    </row>
    <row r="14" spans="1:12" s="2" customFormat="1" ht="63.75">
      <c r="A14" s="29">
        <v>2</v>
      </c>
      <c r="B14" s="6" t="s">
        <v>63</v>
      </c>
      <c r="C14" s="5" t="s">
        <v>337</v>
      </c>
      <c r="D14" s="5"/>
      <c r="E14" s="5">
        <v>4260.9</v>
      </c>
      <c r="F14" s="112"/>
      <c r="G14" s="118"/>
      <c r="H14" s="118"/>
      <c r="I14" s="118"/>
      <c r="J14" s="118"/>
      <c r="K14" s="118"/>
      <c r="L14" s="118"/>
    </row>
    <row r="15" spans="1:12" s="2" customFormat="1" ht="12.75">
      <c r="A15" s="29"/>
      <c r="B15" s="6" t="s">
        <v>12</v>
      </c>
      <c r="C15" s="6"/>
      <c r="D15" s="5"/>
      <c r="E15" s="5"/>
      <c r="F15" s="112"/>
      <c r="G15" s="118"/>
      <c r="H15" s="118"/>
      <c r="I15" s="118"/>
      <c r="J15" s="118"/>
      <c r="K15" s="118"/>
      <c r="L15" s="118"/>
    </row>
    <row r="16" spans="1:12" s="2" customFormat="1" ht="51">
      <c r="A16" s="29" t="s">
        <v>0</v>
      </c>
      <c r="B16" s="6" t="s">
        <v>317</v>
      </c>
      <c r="C16" s="6"/>
      <c r="D16" s="5"/>
      <c r="E16" s="5"/>
      <c r="F16" s="112"/>
      <c r="G16" s="118"/>
      <c r="H16" s="118"/>
      <c r="I16" s="118"/>
      <c r="J16" s="118"/>
      <c r="K16" s="118"/>
      <c r="L16" s="118"/>
    </row>
    <row r="17" spans="1:12" s="2" customFormat="1" ht="12.75">
      <c r="A17" s="177" t="s">
        <v>323</v>
      </c>
      <c r="B17" s="185" t="s">
        <v>338</v>
      </c>
      <c r="C17" s="121" t="s">
        <v>318</v>
      </c>
      <c r="D17" s="122">
        <v>71</v>
      </c>
      <c r="E17" s="181">
        <v>929.36</v>
      </c>
      <c r="F17" s="183" t="s">
        <v>319</v>
      </c>
      <c r="G17" s="118"/>
      <c r="H17" s="118"/>
      <c r="I17" s="118"/>
      <c r="J17" s="118"/>
      <c r="K17" s="118"/>
      <c r="L17" s="118"/>
    </row>
    <row r="18" spans="1:12" s="2" customFormat="1" ht="12.75">
      <c r="A18" s="178"/>
      <c r="B18" s="186"/>
      <c r="C18" s="121" t="s">
        <v>320</v>
      </c>
      <c r="D18" s="122">
        <v>32</v>
      </c>
      <c r="E18" s="181"/>
      <c r="F18" s="183"/>
      <c r="G18" s="118"/>
      <c r="H18" s="118"/>
      <c r="I18" s="118"/>
      <c r="J18" s="118"/>
      <c r="K18" s="118"/>
      <c r="L18" s="118"/>
    </row>
    <row r="19" spans="1:12" s="2" customFormat="1" ht="12.75">
      <c r="A19" s="178"/>
      <c r="B19" s="186"/>
      <c r="C19" s="121" t="s">
        <v>321</v>
      </c>
      <c r="D19" s="122">
        <v>26</v>
      </c>
      <c r="E19" s="181"/>
      <c r="F19" s="183"/>
      <c r="G19" s="118"/>
      <c r="H19" s="118"/>
      <c r="I19" s="118"/>
      <c r="J19" s="118"/>
      <c r="K19" s="118"/>
      <c r="L19" s="118"/>
    </row>
    <row r="20" spans="1:12" s="2" customFormat="1" ht="13.5" thickBot="1">
      <c r="A20" s="179"/>
      <c r="B20" s="187"/>
      <c r="C20" s="123" t="s">
        <v>322</v>
      </c>
      <c r="D20" s="124">
        <v>3</v>
      </c>
      <c r="E20" s="182"/>
      <c r="F20" s="184"/>
      <c r="G20" s="118"/>
      <c r="H20" s="118"/>
      <c r="I20" s="118"/>
      <c r="J20" s="118"/>
      <c r="K20" s="118"/>
      <c r="L20" s="118"/>
    </row>
    <row r="23" spans="1:16" s="102" customFormat="1" ht="12.75" hidden="1">
      <c r="A23" s="103" t="s">
        <v>324</v>
      </c>
      <c r="B23" s="88"/>
      <c r="C23" s="88"/>
      <c r="D23" s="88"/>
      <c r="E23" s="88"/>
      <c r="F23" s="88"/>
      <c r="H23" s="100"/>
      <c r="I23" s="100"/>
      <c r="J23" s="101"/>
      <c r="K23" s="101"/>
      <c r="L23" s="101"/>
      <c r="M23" s="101"/>
      <c r="N23" s="101"/>
      <c r="O23" s="101"/>
      <c r="P23" s="101"/>
    </row>
  </sheetData>
  <sheetProtection/>
  <mergeCells count="15">
    <mergeCell ref="D8:F8"/>
    <mergeCell ref="A3:F3"/>
    <mergeCell ref="A4:F4"/>
    <mergeCell ref="A5:F5"/>
    <mergeCell ref="A6:F6"/>
    <mergeCell ref="D9:F9"/>
    <mergeCell ref="A8:A10"/>
    <mergeCell ref="B8:B10"/>
    <mergeCell ref="C8:C10"/>
    <mergeCell ref="A17:A20"/>
    <mergeCell ref="G9:I9"/>
    <mergeCell ref="E17:E20"/>
    <mergeCell ref="F17:F20"/>
    <mergeCell ref="B17:B20"/>
    <mergeCell ref="J9:L9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Воронков</dc:creator>
  <cp:keywords/>
  <dc:description/>
  <cp:lastModifiedBy>pkul001</cp:lastModifiedBy>
  <cp:lastPrinted>2011-04-15T11:31:47Z</cp:lastPrinted>
  <dcterms:created xsi:type="dcterms:W3CDTF">2010-11-22T05:48:51Z</dcterms:created>
  <dcterms:modified xsi:type="dcterms:W3CDTF">2011-05-13T12:10:39Z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